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БЭК_ИД\ПТС\ПС\2. Отчетность\Раскрытие информации по приказу 31\1.Отчеты по приказу\2026\5. Возврат ка 1_2 ТЭЦ-11\"/>
    </mc:Choice>
  </mc:AlternateContent>
  <xr:revisionPtr revIDLastSave="0" documentId="13_ncr:1_{F749477A-5498-488F-858D-1C271F0CC6A2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Количество теплоэлектростанций" sheetId="1" r:id="rId1"/>
    <sheet name="Количество тепловых станций" sheetId="2" r:id="rId2"/>
    <sheet name="Количество котельных" sheetId="4" r:id="rId3"/>
    <sheet name="Резервы (ПП2115)" sheetId="10" state="hidden" r:id="rId4"/>
    <sheet name="Расп тепловая (справочно)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2">#REF!</definedName>
    <definedName name="\a" localSheetId="4">#REF!</definedName>
    <definedName name="\a">#REF!</definedName>
    <definedName name="\m" localSheetId="2">#REF!</definedName>
    <definedName name="\m" localSheetId="4">#REF!</definedName>
    <definedName name="\m">#REF!</definedName>
    <definedName name="\n" localSheetId="4">#REF!</definedName>
    <definedName name="\n">#REF!</definedName>
    <definedName name="\o" localSheetId="4">#REF!</definedName>
    <definedName name="\o">#REF!</definedName>
    <definedName name="__f2">#N/A</definedName>
    <definedName name="_a2" localSheetId="4">#REF!</definedName>
    <definedName name="_a2">#REF!</definedName>
    <definedName name="_b2" localSheetId="4">#REF!</definedName>
    <definedName name="_b2">#REF!</definedName>
    <definedName name="_f2">#N/A</definedName>
    <definedName name="_f3" localSheetId="4">#REF!</definedName>
    <definedName name="_f3">#REF!</definedName>
    <definedName name="_SP1" localSheetId="4">[1]FES!#REF!</definedName>
    <definedName name="_SP1">[1]FES!#REF!</definedName>
    <definedName name="_SP10" localSheetId="4">[1]FES!#REF!</definedName>
    <definedName name="_SP10">[1]FES!#REF!</definedName>
    <definedName name="_SP11" localSheetId="4">[1]FES!#REF!</definedName>
    <definedName name="_SP11">[1]FES!#REF!</definedName>
    <definedName name="_SP12" localSheetId="4">[1]FES!#REF!</definedName>
    <definedName name="_SP12">[1]FES!#REF!</definedName>
    <definedName name="_SP13" localSheetId="4">[1]FES!#REF!</definedName>
    <definedName name="_SP13">[1]FES!#REF!</definedName>
    <definedName name="_SP14" localSheetId="4">[1]FES!#REF!</definedName>
    <definedName name="_SP14">[1]FES!#REF!</definedName>
    <definedName name="_SP15" localSheetId="4">[1]FES!#REF!</definedName>
    <definedName name="_SP15">[1]FES!#REF!</definedName>
    <definedName name="_SP16" localSheetId="4">[1]FES!#REF!</definedName>
    <definedName name="_SP16">[1]FES!#REF!</definedName>
    <definedName name="_SP17" localSheetId="4">[1]FES!#REF!</definedName>
    <definedName name="_SP17">[1]FES!#REF!</definedName>
    <definedName name="_SP18" localSheetId="4">[1]FES!#REF!</definedName>
    <definedName name="_SP18">[1]FES!#REF!</definedName>
    <definedName name="_SP19" localSheetId="4">[1]FES!#REF!</definedName>
    <definedName name="_SP19">[1]FES!#REF!</definedName>
    <definedName name="_SP2" localSheetId="4">[1]FES!#REF!</definedName>
    <definedName name="_SP2">[1]FES!#REF!</definedName>
    <definedName name="_SP20" localSheetId="4">[1]FES!#REF!</definedName>
    <definedName name="_SP20">[1]FES!#REF!</definedName>
    <definedName name="_SP3" localSheetId="4">[1]FES!#REF!</definedName>
    <definedName name="_SP3">[1]FES!#REF!</definedName>
    <definedName name="_SP4" localSheetId="4">[1]FES!#REF!</definedName>
    <definedName name="_SP4">[1]FES!#REF!</definedName>
    <definedName name="_SP5" localSheetId="4">[1]FES!#REF!</definedName>
    <definedName name="_SP5">[1]FES!#REF!</definedName>
    <definedName name="_SP7" localSheetId="4">[1]FES!#REF!</definedName>
    <definedName name="_SP7">[1]FES!#REF!</definedName>
    <definedName name="_SP8" localSheetId="4">[1]FES!#REF!</definedName>
    <definedName name="_SP8">[1]FES!#REF!</definedName>
    <definedName name="_SP9" localSheetId="4">[1]FES!#REF!</definedName>
    <definedName name="_SP9">[1]FES!#REF!</definedName>
    <definedName name="aaaa2222" localSheetId="4">#REF!</definedName>
    <definedName name="aaaa2222">#REF!</definedName>
    <definedName name="bbbb2222" localSheetId="4">#REF!</definedName>
    <definedName name="bbbb2222">#REF!</definedName>
    <definedName name="CloseDate">[2]Info!$G$6</definedName>
    <definedName name="CompanyName">[2]Info!$F$2</definedName>
    <definedName name="CompOt">#N/A</definedName>
    <definedName name="CompRas">#N/A</definedName>
    <definedName name="CoName">[3]Инфо!$C$8</definedName>
    <definedName name="dsythtr">#N/A</definedName>
    <definedName name="ew">#N/A</definedName>
    <definedName name="f">#N/A</definedName>
    <definedName name="ffff" localSheetId="4">#REF!</definedName>
    <definedName name="ffff">#REF!</definedName>
    <definedName name="fg">#N/A</definedName>
    <definedName name="ForeigneUnit">[2]Info!$H$4</definedName>
    <definedName name="gfgggfgf">#N/A</definedName>
    <definedName name="gfhjgfdh">#N/A</definedName>
    <definedName name="ghjgfdj">#N/A</definedName>
    <definedName name="k">#N/A</definedName>
    <definedName name="kljkljkl">#N/A</definedName>
    <definedName name="llkjhjk">#N/A</definedName>
    <definedName name="N">#REF!</definedName>
    <definedName name="OpenDate">[2]Info!$G$5</definedName>
    <definedName name="qq" localSheetId="4">#REF!</definedName>
    <definedName name="qq">#REF!</definedName>
    <definedName name="QТ">#REF!</definedName>
    <definedName name="QЭ">#REF!</definedName>
    <definedName name="S1_" localSheetId="4">#REF!</definedName>
    <definedName name="S1_">#REF!</definedName>
    <definedName name="S10_" localSheetId="4">#REF!</definedName>
    <definedName name="S10_">#REF!</definedName>
    <definedName name="S11_" localSheetId="4">#REF!</definedName>
    <definedName name="S11_">#REF!</definedName>
    <definedName name="S12_" localSheetId="4">#REF!</definedName>
    <definedName name="S12_">#REF!</definedName>
    <definedName name="S13_" localSheetId="4">#REF!</definedName>
    <definedName name="S13_">#REF!</definedName>
    <definedName name="S14_" localSheetId="4">#REF!</definedName>
    <definedName name="S14_">#REF!</definedName>
    <definedName name="S15_" localSheetId="4">#REF!</definedName>
    <definedName name="S15_">#REF!</definedName>
    <definedName name="S16_" localSheetId="4">#REF!</definedName>
    <definedName name="S16_">#REF!</definedName>
    <definedName name="S17_" localSheetId="4">#REF!</definedName>
    <definedName name="S17_">#REF!</definedName>
    <definedName name="S18_" localSheetId="4">#REF!</definedName>
    <definedName name="S18_">#REF!</definedName>
    <definedName name="S19_" localSheetId="4">#REF!</definedName>
    <definedName name="S19_">#REF!</definedName>
    <definedName name="S2_" localSheetId="4">#REF!</definedName>
    <definedName name="S2_">#REF!</definedName>
    <definedName name="S20_" localSheetId="4">#REF!</definedName>
    <definedName name="S20_">#REF!</definedName>
    <definedName name="S3_" localSheetId="4">#REF!</definedName>
    <definedName name="S3_">#REF!</definedName>
    <definedName name="S4_" localSheetId="4">#REF!</definedName>
    <definedName name="S4_">#REF!</definedName>
    <definedName name="S5_" localSheetId="4">#REF!</definedName>
    <definedName name="S5_">#REF!</definedName>
    <definedName name="S6_" localSheetId="4">#REF!</definedName>
    <definedName name="S6_">#REF!</definedName>
    <definedName name="S7_" localSheetId="4">#REF!</definedName>
    <definedName name="S7_">#REF!</definedName>
    <definedName name="S8_" localSheetId="4">#REF!</definedName>
    <definedName name="S8_">#REF!</definedName>
    <definedName name="S9_" localSheetId="4">#REF!</definedName>
    <definedName name="S9_">#REF!</definedName>
    <definedName name="TN">#REF!</definedName>
    <definedName name="TQ">#REF!</definedName>
    <definedName name="TЭ">#REF!</definedName>
    <definedName name="wrn.1." localSheetId="2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а1" localSheetId="4">#REF!</definedName>
    <definedName name="а1">#REF!</definedName>
    <definedName name="амк1">[4]аморт!$B$5</definedName>
    <definedName name="БДР">#N/A</definedName>
    <definedName name="В1" localSheetId="4">#REF!</definedName>
    <definedName name="В1">#REF!</definedName>
    <definedName name="в23ё">#N/A</definedName>
    <definedName name="вв">#N/A</definedName>
    <definedName name="второй" localSheetId="4">#REF!</definedName>
    <definedName name="второй">#REF!</definedName>
    <definedName name="д">#N/A</definedName>
    <definedName name="Двденср">#N/A</definedName>
    <definedName name="ДДС.2">#N/A</definedName>
    <definedName name="ДДС2">#N/A</definedName>
    <definedName name="_xlnm.Print_Titles" localSheetId="4">'Расп тепловая (справочно)'!$3:$4</definedName>
    <definedName name="_xlnm.Print_Titles" localSheetId="3">'Резервы (ПП2115)'!$2:$3</definedName>
    <definedName name="ИТОГО" localSheetId="4">'[5]Сводная табл.'!#REF!</definedName>
    <definedName name="ИТОГО">'[5]Сводная табл.'!#REF!</definedName>
    <definedName name="й">#N/A</definedName>
    <definedName name="йй">#N/A</definedName>
    <definedName name="кав">#N/A</definedName>
    <definedName name="кав1">#N/A</definedName>
    <definedName name="кав3">#N/A</definedName>
    <definedName name="кав4">#N/A</definedName>
    <definedName name="кав5">#N/A</definedName>
    <definedName name="кав6">#N/A</definedName>
    <definedName name="ке">#N/A</definedName>
    <definedName name="кекекеек" localSheetId="2" hidden="1">{"konoplin - Личное представление",#N/A,TRUE,"ФинПлан_1кв";"konoplin - Личное представление",#N/A,TRUE,"ФинПлан_2кв"}</definedName>
    <definedName name="кекекеек" hidden="1">{"konoplin - Личное представление",#N/A,TRUE,"ФинПлан_1кв";"konoplin - Личное представление",#N/A,TRUE,"ФинПлан_2кв"}</definedName>
    <definedName name="мп">#N/A</definedName>
    <definedName name="мым">#N/A</definedName>
    <definedName name="_xlnm.Print_Area" localSheetId="2">'Количество котельных'!$A$1:$AI$22</definedName>
    <definedName name="_xlnm.Print_Area" localSheetId="0">'Количество теплоэлектростанций'!$A$1:$AZ$17</definedName>
    <definedName name="_xlnm.Print_Area" localSheetId="4">'Расп тепловая (справочно)'!$A$1:$T$52</definedName>
    <definedName name="ол">#N/A</definedName>
    <definedName name="оля">#N/A</definedName>
    <definedName name="ОМТС">#N/A</definedName>
    <definedName name="пpиложение_8" localSheetId="4">[6]B!#REF!</definedName>
    <definedName name="пpиложение_8">[6]B!#REF!</definedName>
    <definedName name="первый" localSheetId="4">#REF!</definedName>
    <definedName name="первый">#REF!</definedName>
    <definedName name="пл">#N/A</definedName>
    <definedName name="Платежи" localSheetId="4">[6]B!#REF!</definedName>
    <definedName name="Платежи">[6]B!#REF!</definedName>
    <definedName name="приложение1" localSheetId="4">[6]B!#REF!</definedName>
    <definedName name="приложение1">[6]B!#REF!</definedName>
    <definedName name="приложение5" localSheetId="4">[6]B!#REF!</definedName>
    <definedName name="приложение5">[6]B!#REF!</definedName>
    <definedName name="приложение6" localSheetId="4">[6]B!#REF!</definedName>
    <definedName name="приложение6">[6]B!#REF!</definedName>
    <definedName name="прро">#N/A</definedName>
    <definedName name="пыпы">#N/A</definedName>
    <definedName name="равропаоьрп" localSheetId="2" hidden="1">{"konoplin - Личное представление",#N/A,TRUE,"ФинПлан_1кв";"konoplin - Личное представление",#N/A,TRUE,"ФинПлан_2кв"}</definedName>
    <definedName name="равропаоьрп" hidden="1">{"konoplin - Личное представление",#N/A,TRUE,"ФинПлан_1кв";"konoplin - Личное представление",#N/A,TRUE,"ФинПлан_2кв"}</definedName>
    <definedName name="с">#N/A</definedName>
    <definedName name="СПРАВКА" localSheetId="4">[6]B!#REF!</definedName>
    <definedName name="СПРАВКА">[6]B!#REF!</definedName>
    <definedName name="сс">#N/A</definedName>
    <definedName name="сссс">#N/A</definedName>
    <definedName name="ссы">#N/A</definedName>
    <definedName name="третий" localSheetId="4">#REF!</definedName>
    <definedName name="третий">#REF!</definedName>
    <definedName name="у">#N/A</definedName>
    <definedName name="увязки" localSheetId="4">[6]B!#REF!</definedName>
    <definedName name="увязки">[6]B!#REF!</definedName>
    <definedName name="ф" localSheetId="2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30" localSheetId="4">#REF!</definedName>
    <definedName name="ф30">#REF!</definedName>
    <definedName name="Филиал">#REF!</definedName>
    <definedName name="ФинпланОтклонения">#N/A</definedName>
    <definedName name="ФинПланФакт" localSheetId="2" hidden="1">{"konoplin - Личное представление",#N/A,TRUE,"ФинПлан_1кв";"konoplin - Личное представление",#N/A,TRUE,"ФинПлан_2кв"}</definedName>
    <definedName name="ФинПланФакт" hidden="1">{"konoplin - Личное представление",#N/A,TRUE,"ФинПлан_1кв";"konoplin - Личное представление",#N/A,TRUE,"ФинПлан_2кв"}</definedName>
    <definedName name="фоpма_3" localSheetId="4">[6]B!#REF!</definedName>
    <definedName name="фоpма_3">[6]B!#REF!</definedName>
    <definedName name="фонды" localSheetId="4">[6]B!#REF!</definedName>
    <definedName name="фонды">[6]B!#REF!</definedName>
    <definedName name="Форма2">[6]B!$A$185</definedName>
    <definedName name="Форма4" localSheetId="4">[6]B!#REF!</definedName>
    <definedName name="Форма4">[6]B!#REF!</definedName>
    <definedName name="Форма5" localSheetId="4">[6]B!#REF!</definedName>
    <definedName name="Форма5">[6]B!#REF!</definedName>
    <definedName name="форма58" localSheetId="4">[6]B!#REF!</definedName>
    <definedName name="форма58">[6]B!#REF!</definedName>
    <definedName name="ц">#N/A</definedName>
    <definedName name="цу">#N/A</definedName>
    <definedName name="четвертый" localSheetId="4">#REF!</definedName>
    <definedName name="четвертый">#REF!</definedName>
    <definedName name="шг">#N/A</definedName>
    <definedName name="ыв">#N/A</definedName>
    <definedName name="ыыыы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22" i="4" l="1"/>
  <c r="AH22" i="4"/>
  <c r="AZ17" i="1"/>
  <c r="AY17" i="1"/>
  <c r="AX17" i="1"/>
  <c r="AG22" i="4"/>
  <c r="AF22" i="4"/>
  <c r="AW17" i="1"/>
  <c r="AV17" i="1"/>
  <c r="AU17" i="1"/>
  <c r="AE22" i="4"/>
  <c r="AD22" i="4"/>
  <c r="AT17" i="1"/>
  <c r="AS17" i="1"/>
  <c r="AR17" i="1"/>
  <c r="AC22" i="4"/>
  <c r="AB22" i="4"/>
  <c r="AQ17" i="1"/>
  <c r="AP17" i="1"/>
  <c r="AO17" i="1"/>
  <c r="AA22" i="4" l="1"/>
  <c r="Z22" i="4"/>
  <c r="AN17" i="1"/>
  <c r="AM17" i="1"/>
  <c r="AL17" i="1"/>
  <c r="Y22" i="4"/>
  <c r="X22" i="4"/>
  <c r="AK17" i="1"/>
  <c r="AJ17" i="1"/>
  <c r="AI17" i="1"/>
  <c r="W22" i="4" l="1"/>
  <c r="V22" i="4"/>
  <c r="AH17" i="1" l="1"/>
  <c r="AG17" i="1"/>
  <c r="AF17" i="1"/>
  <c r="D25" i="10" l="1"/>
  <c r="X25" i="10"/>
  <c r="V25" i="10"/>
  <c r="U25" i="10"/>
  <c r="Q25" i="10"/>
  <c r="K25" i="10"/>
  <c r="J25" i="10"/>
  <c r="C25" i="10"/>
  <c r="Y24" i="10"/>
  <c r="P24" i="10"/>
  <c r="M24" i="10"/>
  <c r="T24" i="10" s="1"/>
  <c r="L24" i="10"/>
  <c r="AA24" i="10" s="1"/>
  <c r="I24" i="10"/>
  <c r="G24" i="10"/>
  <c r="F24" i="10"/>
  <c r="E24" i="10"/>
  <c r="B24" i="10"/>
  <c r="Y23" i="10"/>
  <c r="P23" i="10"/>
  <c r="M23" i="10"/>
  <c r="T23" i="10" s="1"/>
  <c r="I23" i="10"/>
  <c r="G23" i="10"/>
  <c r="F23" i="10"/>
  <c r="E23" i="10"/>
  <c r="B23" i="10"/>
  <c r="Y22" i="10"/>
  <c r="P22" i="10"/>
  <c r="M22" i="10" s="1"/>
  <c r="T22" i="10" s="1"/>
  <c r="I22" i="10"/>
  <c r="G22" i="10"/>
  <c r="F22" i="10"/>
  <c r="B22" i="10"/>
  <c r="Y21" i="10"/>
  <c r="P21" i="10"/>
  <c r="M21" i="10" s="1"/>
  <c r="I21" i="10"/>
  <c r="Z21" i="10" s="1"/>
  <c r="G21" i="10"/>
  <c r="F21" i="10"/>
  <c r="E21" i="10" s="1"/>
  <c r="B21" i="10"/>
  <c r="W20" i="10"/>
  <c r="Y20" i="10" s="1"/>
  <c r="P20" i="10"/>
  <c r="M20" i="10" s="1"/>
  <c r="L20" i="10"/>
  <c r="I20" i="10"/>
  <c r="G20" i="10"/>
  <c r="E20" i="10" s="1"/>
  <c r="F20" i="10"/>
  <c r="B20" i="10"/>
  <c r="Y19" i="10"/>
  <c r="P19" i="10"/>
  <c r="M19" i="10" s="1"/>
  <c r="T19" i="10" s="1"/>
  <c r="O19" i="10"/>
  <c r="N19" i="10"/>
  <c r="L19" i="10"/>
  <c r="I19" i="10"/>
  <c r="G19" i="10"/>
  <c r="F19" i="10"/>
  <c r="E19" i="10" s="1"/>
  <c r="B19" i="10"/>
  <c r="Y18" i="10"/>
  <c r="P18" i="10"/>
  <c r="M18" i="10" s="1"/>
  <c r="T18" i="10" s="1"/>
  <c r="L18" i="10"/>
  <c r="I18" i="10"/>
  <c r="G18" i="10"/>
  <c r="F18" i="10"/>
  <c r="E18" i="10"/>
  <c r="B18" i="10"/>
  <c r="Y17" i="10"/>
  <c r="P17" i="10"/>
  <c r="M17" i="10"/>
  <c r="T17" i="10" s="1"/>
  <c r="L17" i="10"/>
  <c r="I17" i="10"/>
  <c r="G17" i="10"/>
  <c r="F17" i="10"/>
  <c r="E17" i="10" s="1"/>
  <c r="B17" i="10"/>
  <c r="Y16" i="10"/>
  <c r="S16" i="10"/>
  <c r="O16" i="10"/>
  <c r="P16" i="10" s="1"/>
  <c r="N16" i="10"/>
  <c r="L16" i="10"/>
  <c r="I16" i="10"/>
  <c r="G16" i="10"/>
  <c r="F16" i="10"/>
  <c r="E16" i="10" s="1"/>
  <c r="B16" i="10"/>
  <c r="Y15" i="10"/>
  <c r="S15" i="10"/>
  <c r="R15" i="10"/>
  <c r="O15" i="10"/>
  <c r="P15" i="10" s="1"/>
  <c r="M15" i="10" s="1"/>
  <c r="T15" i="10" s="1"/>
  <c r="N15" i="10"/>
  <c r="L15" i="10"/>
  <c r="I15" i="10"/>
  <c r="G15" i="10"/>
  <c r="E15" i="10" s="1"/>
  <c r="F15" i="10"/>
  <c r="B15" i="10"/>
  <c r="Y14" i="10"/>
  <c r="S14" i="10"/>
  <c r="R14" i="10"/>
  <c r="R25" i="10" s="1"/>
  <c r="O14" i="10"/>
  <c r="P14" i="10" s="1"/>
  <c r="N14" i="10"/>
  <c r="L14" i="10"/>
  <c r="I14" i="10"/>
  <c r="G14" i="10"/>
  <c r="F14" i="10"/>
  <c r="E14" i="10" s="1"/>
  <c r="B14" i="10"/>
  <c r="Y13" i="10"/>
  <c r="T13" i="10"/>
  <c r="P13" i="10"/>
  <c r="M13" i="10"/>
  <c r="I13" i="10"/>
  <c r="G13" i="10"/>
  <c r="E13" i="10" s="1"/>
  <c r="F13" i="10"/>
  <c r="B13" i="10"/>
  <c r="Y12" i="10"/>
  <c r="P12" i="10"/>
  <c r="M12" i="10" s="1"/>
  <c r="I12" i="10"/>
  <c r="G12" i="10"/>
  <c r="F12" i="10"/>
  <c r="B12" i="10"/>
  <c r="Y11" i="10"/>
  <c r="P11" i="10"/>
  <c r="M11" i="10" s="1"/>
  <c r="L11" i="10"/>
  <c r="I11" i="10"/>
  <c r="G11" i="10"/>
  <c r="F11" i="10"/>
  <c r="E11" i="10" s="1"/>
  <c r="B11" i="10"/>
  <c r="Y10" i="10"/>
  <c r="S10" i="10"/>
  <c r="P10" i="10"/>
  <c r="M10" i="10" s="1"/>
  <c r="L10" i="10"/>
  <c r="I10" i="10"/>
  <c r="G10" i="10"/>
  <c r="F10" i="10"/>
  <c r="B10" i="10"/>
  <c r="Y9" i="10"/>
  <c r="P9" i="10"/>
  <c r="M9" i="10" s="1"/>
  <c r="L9" i="10"/>
  <c r="I9" i="10"/>
  <c r="Z9" i="10" s="1"/>
  <c r="G9" i="10"/>
  <c r="F9" i="10"/>
  <c r="B9" i="10"/>
  <c r="W8" i="10"/>
  <c r="Y8" i="10" s="1"/>
  <c r="P8" i="10"/>
  <c r="M8" i="10" s="1"/>
  <c r="T8" i="10" s="1"/>
  <c r="L8" i="10"/>
  <c r="I8" i="10"/>
  <c r="G8" i="10"/>
  <c r="F8" i="10"/>
  <c r="B8" i="10"/>
  <c r="Y7" i="10"/>
  <c r="P7" i="10"/>
  <c r="M7" i="10" s="1"/>
  <c r="T7" i="10" s="1"/>
  <c r="I7" i="10"/>
  <c r="G7" i="10"/>
  <c r="F7" i="10"/>
  <c r="E7" i="10" s="1"/>
  <c r="B7" i="10"/>
  <c r="Y6" i="10"/>
  <c r="P6" i="10"/>
  <c r="M6" i="10"/>
  <c r="T6" i="10" s="1"/>
  <c r="I6" i="10"/>
  <c r="G6" i="10"/>
  <c r="F6" i="10"/>
  <c r="E6" i="10"/>
  <c r="B6" i="10"/>
  <c r="Y5" i="10"/>
  <c r="P5" i="10"/>
  <c r="M5" i="10"/>
  <c r="T5" i="10" s="1"/>
  <c r="I5" i="10"/>
  <c r="G5" i="10"/>
  <c r="F5" i="10"/>
  <c r="B5" i="10"/>
  <c r="W4" i="10"/>
  <c r="O4" i="10"/>
  <c r="N4" i="10"/>
  <c r="L4" i="10"/>
  <c r="I4" i="10"/>
  <c r="G4" i="10"/>
  <c r="F4" i="10"/>
  <c r="B4" i="10"/>
  <c r="B25" i="10" s="1"/>
  <c r="N25" i="10" l="1"/>
  <c r="E8" i="10"/>
  <c r="E12" i="10"/>
  <c r="AA13" i="10"/>
  <c r="M14" i="10"/>
  <c r="T14" i="10" s="1"/>
  <c r="E22" i="10"/>
  <c r="Z18" i="10"/>
  <c r="G25" i="10"/>
  <c r="E10" i="10"/>
  <c r="S25" i="10"/>
  <c r="AA22" i="10"/>
  <c r="Z16" i="10"/>
  <c r="Z19" i="10"/>
  <c r="O25" i="10"/>
  <c r="W25" i="10"/>
  <c r="AA5" i="10"/>
  <c r="Z8" i="10"/>
  <c r="E9" i="10"/>
  <c r="M16" i="10"/>
  <c r="T16" i="10" s="1"/>
  <c r="Z11" i="10"/>
  <c r="L25" i="10"/>
  <c r="F25" i="10"/>
  <c r="AA19" i="10"/>
  <c r="T21" i="10"/>
  <c r="AA21" i="10" s="1"/>
  <c r="T9" i="10"/>
  <c r="AA9" i="10" s="1"/>
  <c r="AA14" i="10"/>
  <c r="T12" i="10"/>
  <c r="AA12" i="10" s="1"/>
  <c r="Z10" i="10"/>
  <c r="T10" i="10"/>
  <c r="AA10" i="10" s="1"/>
  <c r="AA15" i="10"/>
  <c r="AA6" i="10"/>
  <c r="Z12" i="10"/>
  <c r="T20" i="10"/>
  <c r="AA20" i="10" s="1"/>
  <c r="Z20" i="10"/>
  <c r="AA23" i="10"/>
  <c r="Z6" i="10"/>
  <c r="Z17" i="10"/>
  <c r="Z23" i="10"/>
  <c r="Z24" i="10"/>
  <c r="Y4" i="10"/>
  <c r="Y25" i="10" s="1"/>
  <c r="E5" i="10"/>
  <c r="Z5" i="10"/>
  <c r="T11" i="10"/>
  <c r="AA11" i="10" s="1"/>
  <c r="Z13" i="10"/>
  <c r="Z14" i="10"/>
  <c r="Z15" i="10"/>
  <c r="AA16" i="10"/>
  <c r="AA17" i="10"/>
  <c r="AA18" i="10"/>
  <c r="Z22" i="10"/>
  <c r="AA8" i="10"/>
  <c r="I25" i="10"/>
  <c r="E4" i="10"/>
  <c r="P4" i="10"/>
  <c r="U22" i="4"/>
  <c r="T22" i="4"/>
  <c r="AE17" i="1"/>
  <c r="AD17" i="1"/>
  <c r="AC17" i="1"/>
  <c r="E25" i="10" l="1"/>
  <c r="P25" i="10"/>
  <c r="M4" i="10"/>
  <c r="AB17" i="1"/>
  <c r="AA17" i="1"/>
  <c r="Z17" i="1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M25" i="10" l="1"/>
  <c r="T4" i="10"/>
  <c r="T25" i="10" s="1"/>
  <c r="Z4" i="10"/>
  <c r="Z25" i="10" s="1"/>
  <c r="Y17" i="1"/>
  <c r="X17" i="1"/>
  <c r="W17" i="1"/>
  <c r="AA4" i="10" l="1"/>
  <c r="AA25" i="10" s="1"/>
  <c r="V17" i="1"/>
  <c r="U17" i="1"/>
  <c r="T17" i="1"/>
  <c r="S17" i="1" l="1"/>
  <c r="R17" i="1"/>
  <c r="Q17" i="1"/>
  <c r="P17" i="1" l="1"/>
  <c r="O17" i="1"/>
  <c r="N17" i="1"/>
  <c r="M17" i="1" l="1"/>
  <c r="L17" i="1"/>
  <c r="K17" i="1"/>
  <c r="J17" i="1" l="1"/>
  <c r="I17" i="1"/>
  <c r="H17" i="1"/>
  <c r="D17" i="1" l="1"/>
  <c r="C17" i="1"/>
  <c r="B17" i="1"/>
  <c r="F17" i="1" l="1"/>
  <c r="G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Pekar A S</author>
  </authors>
  <commentList>
    <comment ref="R10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Pekar A S:</t>
        </r>
        <r>
          <rPr>
            <sz val="9"/>
            <color indexed="81"/>
            <rFont val="Tahoma"/>
            <family val="2"/>
            <charset val="204"/>
          </rPr>
          <t xml:space="preserve">
Увеличены ДС от мая 2022 г.</t>
        </r>
      </text>
    </comment>
  </commentList>
</comments>
</file>

<file path=xl/sharedStrings.xml><?xml version="1.0" encoding="utf-8"?>
<sst xmlns="http://schemas.openxmlformats.org/spreadsheetml/2006/main" count="295" uniqueCount="147">
  <si>
    <t>Наименование</t>
  </si>
  <si>
    <t>Установленная электрическая мощность, МВт</t>
  </si>
  <si>
    <t>Установленная тепловая мощность, Гкал/ч</t>
  </si>
  <si>
    <t>Шелеховский участок Ново-Иркутской ТЭЦ</t>
  </si>
  <si>
    <t>ТЭЦ-6</t>
  </si>
  <si>
    <t>ТЭЦ участка тепловых сетей и теплоисточников ТЭЦ-6</t>
  </si>
  <si>
    <t>ТЭЦ-9</t>
  </si>
  <si>
    <t>ТЭЦ-10</t>
  </si>
  <si>
    <t>ТЭЦ-11</t>
  </si>
  <si>
    <t>ТЭЦ-12</t>
  </si>
  <si>
    <t>ТЭЦ-16</t>
  </si>
  <si>
    <t>Ново-Зиминская ТЭЦ</t>
  </si>
  <si>
    <t>Ново-Иркутская ТЭЦ</t>
  </si>
  <si>
    <t>Усть-Илимская ТЭЦ</t>
  </si>
  <si>
    <t>Количество</t>
  </si>
  <si>
    <t>з) количество теплоэлектростанций с указанием их установленной электрической и тепловой мощности (штук)</t>
  </si>
  <si>
    <t>к) количество котельных с указанием их установленной тепловой мощности (штук)</t>
  </si>
  <si>
    <t>Отсутствуют</t>
  </si>
  <si>
    <t>Районная Галачинская котельная участка тепловых сетей и теплоисточников ТЭЦ-6</t>
  </si>
  <si>
    <t>Блочно-модульная газовая котельная участка тепловых сетей и теплоисточников ТЭЦ-6</t>
  </si>
  <si>
    <t>Электрокотельная ТЭЦ-12</t>
  </si>
  <si>
    <t>Электрокотельная ТЭЦ-16</t>
  </si>
  <si>
    <t>Электрокотельная "Байкальская"</t>
  </si>
  <si>
    <t>Электрокотельная ТЭЦ-9</t>
  </si>
  <si>
    <t>Электрокотельная "Ново-Ленино"</t>
  </si>
  <si>
    <t>Электрокотельная "Байкал"</t>
  </si>
  <si>
    <t>Электрокотельная "Култук"</t>
  </si>
  <si>
    <t>Электрокотельная "Гидростроитель"</t>
  </si>
  <si>
    <t>Электрокотельная базы отдыха "Энергия"</t>
  </si>
  <si>
    <t>Электрокотельная школы № 4</t>
  </si>
  <si>
    <t>Электрокотельная базы отдыха "Лосенок"</t>
  </si>
  <si>
    <t>Электрокотельная "Приморье"</t>
  </si>
  <si>
    <t>Участок № 1 ТЭЦ-9</t>
  </si>
  <si>
    <t>По состоянию на 01.03.2018</t>
  </si>
  <si>
    <t>По состоянию на 01.01.2018</t>
  </si>
  <si>
    <t>Центральная электрокотельная</t>
  </si>
  <si>
    <t>По состоянию на 01.06.2018</t>
  </si>
  <si>
    <t>По состоянию на 01.09.2018</t>
  </si>
  <si>
    <t>По состоянию на 01.12.2018</t>
  </si>
  <si>
    <t>и) количество тепловых станций с указанием их установленной тепловой мощности (штук)</t>
  </si>
  <si>
    <t>По состоянию на 01.02.2019</t>
  </si>
  <si>
    <t>«Электрокотельная «Котельная № 1»</t>
  </si>
  <si>
    <t>По состоянию на 04.04.2019</t>
  </si>
  <si>
    <t>По состоянию на 31.12.2020</t>
  </si>
  <si>
    <t>ИТОГО ООО "БЭК"</t>
  </si>
  <si>
    <t>По состоянию на 10.11.2021</t>
  </si>
  <si>
    <t>По состоянию на 31.12.2021</t>
  </si>
  <si>
    <t>РГК</t>
  </si>
  <si>
    <t>ТЭЦ-7</t>
  </si>
  <si>
    <t>У-ИТЭЦ</t>
  </si>
  <si>
    <t>ИТОГО</t>
  </si>
  <si>
    <t>год</t>
  </si>
  <si>
    <t>Узел</t>
  </si>
  <si>
    <t>Н-ИТЭЦ</t>
  </si>
  <si>
    <t>Н-ЗТЭЦ</t>
  </si>
  <si>
    <t>Время, ч</t>
  </si>
  <si>
    <t>Участок</t>
  </si>
  <si>
    <t>БМГК</t>
  </si>
  <si>
    <t>Итого</t>
  </si>
  <si>
    <t>ШУ</t>
  </si>
  <si>
    <t>УТС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</si>
  <si>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</si>
  <si>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</si>
  <si>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</si>
  <si>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</si>
  <si>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</si>
  <si>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</si>
  <si>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</si>
  <si>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</si>
  <si>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</si>
  <si>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</si>
  <si>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</si>
  <si>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</si>
  <si>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I кв.</t>
  </si>
  <si>
    <t>II кв.</t>
  </si>
  <si>
    <t>III кв.</t>
  </si>
  <si>
    <t>IV кв.</t>
  </si>
  <si>
    <t>I п/г</t>
  </si>
  <si>
    <t>II п/г</t>
  </si>
  <si>
    <t>9 м.</t>
  </si>
  <si>
    <t>Год</t>
  </si>
  <si>
    <t>Начальник ПТС</t>
  </si>
  <si>
    <t>М.С. Куприянов</t>
  </si>
  <si>
    <t>Электрокотельная "Бурдугуз"</t>
  </si>
  <si>
    <t>3.1. В рамках общей информации о регулируемой организации раскрытию подлежат следующие сведения:</t>
  </si>
  <si>
    <t>По состоянию на 01.10.2022</t>
  </si>
  <si>
    <t>Расчет располагаемой тепловой мощности ООО "БЭК" на</t>
  </si>
  <si>
    <r>
      <t>Располагаемая тепловая мощность ТЭС и РК</t>
    </r>
    <r>
      <rPr>
        <sz val="10"/>
        <color theme="1"/>
        <rFont val="Arial"/>
        <family val="2"/>
        <charset val="204"/>
      </rPr>
      <t>, Гкал/ч</t>
    </r>
  </si>
  <si>
    <r>
      <t>Располагаемая тепловая мощность ЭК</t>
    </r>
    <r>
      <rPr>
        <sz val="10"/>
        <color theme="1"/>
        <rFont val="Arial"/>
        <family val="2"/>
        <charset val="204"/>
      </rPr>
      <t>, Гкал/ч</t>
    </r>
  </si>
  <si>
    <t>1. Перерасчет располагаемой тепловой мощности У-ИТЭЦ (с 01.01.2022)</t>
  </si>
  <si>
    <t>2. Перерасчет тепловой мощности ТЭЦ-9 с 01.01.2022</t>
  </si>
  <si>
    <t>3. Вывод из эксплуатации РГК с 01.10.2022 (согласовано письмом мэра Братска)</t>
  </si>
  <si>
    <t>4. Перерасчет ТЭЦ-10 с 01.04.2022 (СЗ № ТЭЦ-10/СЗ//787 от 28.12.2021)</t>
  </si>
  <si>
    <t>Изменения мощности в 2022 году:</t>
  </si>
  <si>
    <t>Резерв систем теплоснабжения на 01.10.2022, Гкал/ч</t>
  </si>
  <si>
    <t>Теплоисточники</t>
  </si>
  <si>
    <t>Установленная тепловая мощность источника тепловой энергии</t>
  </si>
  <si>
    <t>Ограничения тепловой мощности источника тепловой энергии</t>
  </si>
  <si>
    <t>Распологаемая тепловая мощность источника тепловой энергии</t>
  </si>
  <si>
    <t>Потребление и потери тепла в схеме теплоисточника</t>
  </si>
  <si>
    <t>Договорные тепловые нагрузки потребителей</t>
  </si>
  <si>
    <t>Тепловые потери на договорную нагрузку</t>
  </si>
  <si>
    <t>договорные тепловые нагрузки потребителей, подключенных к системе теплоснабжения посредством тепловых сетей от источника тепловой энергии, зарезервированных по договорам оказания услуг по поддержанию резервной тепловой мощности</t>
  </si>
  <si>
    <t>тепловые нагрузки, указанные в принятых заявках на заключение договора о подключении</t>
  </si>
  <si>
    <r>
      <t xml:space="preserve">тепловые нагрузки, указанные в заключенных договорах о подключении </t>
    </r>
    <r>
      <rPr>
        <i/>
        <sz val="10"/>
        <color indexed="8"/>
        <rFont val="Arial Cyr"/>
        <charset val="204"/>
      </rPr>
      <t>(фактическое подключение кторых еще не произошло)</t>
    </r>
  </si>
  <si>
    <t>тепловые нагрузки, указанные в выданной информации о возможности подключения объекта капитального строительства к системе теплоснабжения, срок действия которой не истек</t>
  </si>
  <si>
    <t>Тепловые потери на обязательства</t>
  </si>
  <si>
    <t>Резерв от тепловой мощности нетто с учетом обязательств</t>
  </si>
  <si>
    <t>Резерв от тепловой мощности нетто с учетом обязательств и потерь</t>
  </si>
  <si>
    <t>Всего</t>
  </si>
  <si>
    <t>ТЭЦ, РК</t>
  </si>
  <si>
    <t>ЭК</t>
  </si>
  <si>
    <t>Причины</t>
  </si>
  <si>
    <t>ОВ</t>
  </si>
  <si>
    <t>ГВС</t>
  </si>
  <si>
    <t>ГВС (сред)</t>
  </si>
  <si>
    <t>ХОВ</t>
  </si>
  <si>
    <t>Пар</t>
  </si>
  <si>
    <t>ХН</t>
  </si>
  <si>
    <t>Н-ИТЭЦ + ЭК "Байкальская"</t>
  </si>
  <si>
    <t>ЭК "Бурдугуз"</t>
  </si>
  <si>
    <t>Ограничение макс. мощности энергопринимающих устройств</t>
  </si>
  <si>
    <t>ЭК "Байкал"</t>
  </si>
  <si>
    <t>ЭК "Култук"</t>
  </si>
  <si>
    <t>Отсутствует</t>
  </si>
  <si>
    <t>КСПУ + ЭК "Ново-Ленино"</t>
  </si>
  <si>
    <t>ШУ Н-ИТЭЦ</t>
  </si>
  <si>
    <t>Снижение параметров острого пара за котлами согласно указанию от 12.02.2004 № 8-МГ</t>
  </si>
  <si>
    <t>Консервация БУ, неработоспособность V отбора ТА-6</t>
  </si>
  <si>
    <t>ЭК на территории б/о "Юбилейный"</t>
  </si>
  <si>
    <t>ЭК "Котельная №1"</t>
  </si>
  <si>
    <t>БМК + ЭК "Гидростроитель"</t>
  </si>
  <si>
    <t>ТЭЦ-12 + ЭК</t>
  </si>
  <si>
    <t>Ограничение по автотрансформатору № 4 в отопительный период</t>
  </si>
  <si>
    <t>ТЭЦ-16 + ЭК</t>
  </si>
  <si>
    <t>ЭК шк.№4</t>
  </si>
  <si>
    <t>Б/о "Лосенок"</t>
  </si>
  <si>
    <t>Ограничение по мощности АТ</t>
  </si>
  <si>
    <t>ЭК "Приморье"</t>
  </si>
  <si>
    <t>Несоответствие производительности установок подготовки сырой воды химцеха тепловой мощности встроенных пучков конденсаторов т/а ст. №№ 1-3</t>
  </si>
  <si>
    <t>По состоянию на 01.11.2022</t>
  </si>
  <si>
    <t>По состоянию на 01.01.2023</t>
  </si>
  <si>
    <t>По состоянию на 31.12.2023</t>
  </si>
  <si>
    <t>По состоянию на 31.12.2024</t>
  </si>
  <si>
    <t>По состоянию на 01.12.2025</t>
  </si>
  <si>
    <t>По состоянию на 31.12.2025</t>
  </si>
  <si>
    <t>По состоянию на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</si>
</sst>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rgb="FFC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u/>
      <sz val="16"/>
      <name val="Arial"/>
      <family val="2"/>
      <charset val="204"/>
    </font>
    <font>
      <sz val="16"/>
      <name val="Arial"/>
      <family val="2"/>
      <charset val="204"/>
    </font>
    <font>
      <b/>
      <sz val="14"/>
      <color theme="1"/>
      <name val="Times New Roman CYR"/>
      <charset val="204"/>
    </font>
    <font>
      <sz val="10"/>
      <color theme="1"/>
      <name val="Arial Cyr"/>
      <charset val="204"/>
    </font>
    <font>
      <i/>
      <sz val="10"/>
      <color indexed="8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b/>
      <sz val="10"/>
      <color rgb="FFC00000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sz val="10"/>
      <color theme="1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2" fontId="10" fillId="0" borderId="16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18" xfId="1" applyNumberFormat="1" applyFont="1" applyFill="1" applyBorder="1" applyAlignment="1">
      <alignment horizontal="center" vertical="center"/>
    </xf>
    <xf numFmtId="2" fontId="10" fillId="0" borderId="19" xfId="1" applyNumberFormat="1" applyFont="1" applyFill="1" applyBorder="1" applyAlignment="1">
      <alignment horizontal="center" vertical="center"/>
    </xf>
    <xf numFmtId="2" fontId="10" fillId="0" borderId="20" xfId="1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2" fontId="10" fillId="0" borderId="10" xfId="1" applyNumberFormat="1" applyFont="1" applyFill="1" applyBorder="1" applyAlignment="1">
      <alignment horizontal="center" vertical="center"/>
    </xf>
    <xf numFmtId="2" fontId="10" fillId="0" borderId="12" xfId="1" applyNumberFormat="1" applyFont="1" applyFill="1" applyBorder="1" applyAlignment="1">
      <alignment horizontal="center" vertical="center"/>
    </xf>
    <xf numFmtId="2" fontId="10" fillId="0" borderId="11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14" xfId="1" applyNumberFormat="1" applyFont="1" applyFill="1" applyBorder="1" applyAlignment="1">
      <alignment horizontal="center" vertical="center"/>
    </xf>
    <xf numFmtId="2" fontId="10" fillId="0" borderId="15" xfId="1" applyNumberFormat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6" xfId="1" applyNumberFormat="1" applyFont="1" applyFill="1" applyBorder="1" applyAlignment="1">
      <alignment horizontal="center" vertical="center"/>
    </xf>
    <xf numFmtId="2" fontId="10" fillId="0" borderId="5" xfId="1" applyNumberFormat="1" applyFont="1" applyFill="1" applyBorder="1" applyAlignment="1">
      <alignment horizontal="center" vertical="center"/>
    </xf>
    <xf numFmtId="2" fontId="11" fillId="0" borderId="7" xfId="1" applyNumberFormat="1" applyFont="1" applyFill="1" applyBorder="1" applyAlignment="1">
      <alignment horizontal="center" vertical="center"/>
    </xf>
    <xf numFmtId="2" fontId="11" fillId="0" borderId="8" xfId="1" applyNumberFormat="1" applyFont="1" applyFill="1" applyBorder="1" applyAlignment="1">
      <alignment horizontal="center" vertical="center"/>
    </xf>
    <xf numFmtId="2" fontId="10" fillId="0" borderId="9" xfId="1" applyNumberFormat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2" fontId="11" fillId="0" borderId="18" xfId="1" applyNumberFormat="1" applyFont="1" applyFill="1" applyBorder="1" applyAlignment="1">
      <alignment horizontal="center" vertical="center"/>
    </xf>
    <xf numFmtId="2" fontId="11" fillId="0" borderId="19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12" fillId="0" borderId="0" xfId="1" applyFont="1" applyFill="1" applyBorder="1" applyAlignment="1"/>
    <xf numFmtId="0" fontId="13" fillId="0" borderId="0" xfId="1" applyFont="1" applyFill="1" applyBorder="1"/>
    <xf numFmtId="164" fontId="0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  <xf numFmtId="0" fontId="10" fillId="0" borderId="24" xfId="1" applyFont="1" applyFill="1" applyBorder="1" applyAlignment="1">
      <alignment horizontal="center" vertical="center"/>
    </xf>
    <xf numFmtId="2" fontId="11" fillId="6" borderId="4" xfId="1" applyNumberFormat="1" applyFont="1" applyFill="1" applyBorder="1" applyAlignment="1">
      <alignment horizontal="center" vertical="center"/>
    </xf>
    <xf numFmtId="2" fontId="11" fillId="7" borderId="18" xfId="1" applyNumberFormat="1" applyFont="1" applyFill="1" applyBorder="1" applyAlignment="1">
      <alignment horizontal="center" vertical="center"/>
    </xf>
    <xf numFmtId="2" fontId="11" fillId="5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0" fillId="7" borderId="0" xfId="0" applyFill="1"/>
    <xf numFmtId="2" fontId="11" fillId="4" borderId="8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164" fontId="2" fillId="3" borderId="1" xfId="0" applyNumberFormat="1" applyFont="1" applyFill="1" applyBorder="1" applyAlignment="1">
      <alignment vertical="center"/>
    </xf>
    <xf numFmtId="0" fontId="14" fillId="0" borderId="27" xfId="2" applyFont="1" applyBorder="1" applyAlignment="1">
      <alignment vertical="center"/>
    </xf>
    <xf numFmtId="0" fontId="14" fillId="0" borderId="27" xfId="2" applyFont="1" applyBorder="1" applyAlignment="1">
      <alignment vertical="center" wrapText="1"/>
    </xf>
    <xf numFmtId="0" fontId="15" fillId="0" borderId="0" xfId="2" applyFont="1" applyFill="1" applyAlignment="1">
      <alignment vertical="center" wrapText="1"/>
    </xf>
    <xf numFmtId="0" fontId="15" fillId="0" borderId="0" xfId="2" applyFont="1" applyFill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4" fontId="17" fillId="8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vertical="center" wrapText="1"/>
    </xf>
    <xf numFmtId="165" fontId="17" fillId="8" borderId="1" xfId="2" applyNumberFormat="1" applyFont="1" applyFill="1" applyBorder="1" applyAlignment="1">
      <alignment horizontal="center" vertical="center" wrapText="1"/>
    </xf>
    <xf numFmtId="4" fontId="1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4" fontId="15" fillId="3" borderId="1" xfId="2" applyNumberFormat="1" applyFont="1" applyFill="1" applyBorder="1" applyAlignment="1">
      <alignment horizontal="center" vertical="center" wrapText="1"/>
    </xf>
    <xf numFmtId="0" fontId="18" fillId="0" borderId="0" xfId="2" applyFont="1" applyFill="1" applyAlignment="1">
      <alignment vertical="center" wrapText="1"/>
    </xf>
    <xf numFmtId="4" fontId="19" fillId="3" borderId="1" xfId="2" applyNumberFormat="1" applyFont="1" applyFill="1" applyBorder="1" applyAlignment="1">
      <alignment horizontal="center" vertical="center" wrapText="1"/>
    </xf>
    <xf numFmtId="4" fontId="19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4" fontId="20" fillId="8" borderId="1" xfId="2" applyNumberFormat="1" applyFont="1" applyFill="1" applyBorder="1" applyAlignment="1">
      <alignment horizontal="center" vertical="center" wrapText="1"/>
    </xf>
    <xf numFmtId="165" fontId="20" fillId="8" borderId="1" xfId="2" applyNumberFormat="1" applyFont="1" applyFill="1" applyBorder="1" applyAlignment="1">
      <alignment horizontal="center" vertical="center" wrapText="1"/>
    </xf>
    <xf numFmtId="0" fontId="21" fillId="0" borderId="0" xfId="2" applyFont="1" applyFill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165" fontId="17" fillId="8" borderId="1" xfId="2" applyNumberFormat="1" applyFont="1" applyFill="1" applyBorder="1" applyAlignment="1">
      <alignment horizontal="center" vertical="center"/>
    </xf>
    <xf numFmtId="4" fontId="17" fillId="8" borderId="1" xfId="2" applyNumberFormat="1" applyFont="1" applyFill="1" applyBorder="1" applyAlignment="1">
      <alignment horizontal="center" vertical="center"/>
    </xf>
    <xf numFmtId="4" fontId="5" fillId="8" borderId="1" xfId="2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4" fontId="23" fillId="0" borderId="1" xfId="2" applyNumberFormat="1" applyFont="1" applyFill="1" applyBorder="1" applyAlignment="1">
      <alignment horizontal="center" vertical="center" wrapText="1"/>
    </xf>
    <xf numFmtId="4" fontId="23" fillId="0" borderId="1" xfId="2" applyNumberFormat="1" applyFont="1" applyFill="1" applyBorder="1" applyAlignment="1">
      <alignment vertical="center" wrapText="1"/>
    </xf>
    <xf numFmtId="0" fontId="15" fillId="0" borderId="0" xfId="2" applyFont="1" applyFill="1" applyAlignment="1">
      <alignment vertical="center"/>
    </xf>
    <xf numFmtId="0" fontId="15" fillId="0" borderId="0" xfId="2" applyFont="1" applyAlignment="1">
      <alignment horizontal="center" vertical="center" wrapText="1"/>
    </xf>
    <xf numFmtId="4" fontId="15" fillId="0" borderId="0" xfId="2" applyNumberFormat="1" applyFont="1" applyAlignment="1">
      <alignment horizontal="center" vertical="center" wrapText="1"/>
    </xf>
    <xf numFmtId="4" fontId="17" fillId="4" borderId="1" xfId="2" applyNumberFormat="1" applyFont="1" applyFill="1" applyBorder="1" applyAlignment="1">
      <alignment horizontal="center" vertical="center" wrapText="1"/>
    </xf>
    <xf numFmtId="4" fontId="20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5" fillId="0" borderId="29" xfId="2" applyFont="1" applyFill="1" applyBorder="1" applyAlignment="1">
      <alignment horizontal="center" vertical="center" wrapText="1"/>
    </xf>
    <xf numFmtId="0" fontId="15" fillId="0" borderId="25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textRotation="90" wrapText="1"/>
    </xf>
    <xf numFmtId="2" fontId="10" fillId="0" borderId="16" xfId="1" applyNumberFormat="1" applyFont="1" applyBorder="1" applyAlignment="1">
      <alignment horizontal="center" textRotation="90" wrapText="1"/>
    </xf>
    <xf numFmtId="2" fontId="10" fillId="0" borderId="21" xfId="1" applyNumberFormat="1" applyFont="1" applyBorder="1" applyAlignment="1">
      <alignment horizontal="center" textRotation="90" wrapText="1"/>
    </xf>
    <xf numFmtId="2" fontId="10" fillId="0" borderId="10" xfId="1" applyNumberFormat="1" applyFont="1" applyBorder="1" applyAlignment="1">
      <alignment horizontal="center" textRotation="90" wrapText="1"/>
    </xf>
    <xf numFmtId="0" fontId="10" fillId="0" borderId="4" xfId="1" applyFont="1" applyBorder="1" applyAlignment="1">
      <alignment horizontal="center" textRotation="90" wrapText="1"/>
    </xf>
    <xf numFmtId="0" fontId="10" fillId="0" borderId="16" xfId="1" applyFont="1" applyBorder="1" applyAlignment="1">
      <alignment horizontal="center" textRotation="90" wrapText="1"/>
    </xf>
    <xf numFmtId="0" fontId="10" fillId="0" borderId="21" xfId="1" applyFont="1" applyBorder="1" applyAlignment="1">
      <alignment horizontal="center" textRotation="90" wrapText="1"/>
    </xf>
    <xf numFmtId="0" fontId="10" fillId="0" borderId="10" xfId="1" applyFont="1" applyBorder="1" applyAlignment="1">
      <alignment horizontal="center" textRotation="90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right" vertical="center"/>
    </xf>
    <xf numFmtId="0" fontId="10" fillId="0" borderId="11" xfId="1" applyFont="1" applyBorder="1" applyAlignment="1">
      <alignment horizontal="right" vertical="center"/>
    </xf>
  </cellXfs>
  <cellStyles count="3">
    <cellStyle name="Обычный" xfId="0" builtinId="0"/>
    <cellStyle name="Обычный_TEPW900" xfId="2" xr:uid="{00000000-0005-0000-0000-000001000000}"/>
    <cellStyle name="Обычный_Расчёт привед. мощности" xfId="1" xr:uid="{00000000-0005-0000-0000-000002000000}"/>
  </cellStyles>
  <dxfs count="0"/>
  <tableStyles count="0" defaultTableStyle="TableStyleMedium2" defaultPivotStyle="PivotStyleLight16"/>
  <colors>
    <mruColors>
      <color rgb="FF07C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tAccounts\&#1060;&#1080;&#1085;.&#1086;&#1090;&#1095;&#1077;&#1090;_&#1087;&#1083;&#1072;&#1085;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All%20Users\Desktop\Shared\Prelim\Module\MT_2003_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BF0CDE\aws\Documents%20and%20Settings\Sokol\Local%20Settings\Temporary%20Internet%20Files\OLK2\EXP_SBT_20039m_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rafeeva\LOCALS~1\Temp\Kred2002(kv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KUZNET~1\LOCALS~1\Temp\&#1060;&#1054;&#1056;&#1052;&#1040;%201%202%20(&#1040;&#1055;&#1056;&#1045;&#1051;&#1068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e.corp\dfs\&#1041;&#1069;&#1050;_&#1048;&#1044;\&#1055;&#1058;&#1057;\&#1055;&#1057;\2.%20&#1054;&#1090;&#1095;&#1077;&#1090;&#1085;&#1086;&#1089;&#1090;&#1100;\&#1048;&#1085;&#1092;&#1086;&#1088;&#1084;&#1072;&#1094;&#1080;&#1103;%20&#1076;&#1083;&#1103;%20&#1088;&#1072;&#1089;&#1082;&#1088;&#1099;&#1090;&#1080;&#1103;%20&#1087;&#1086;%20&#1087;&#1088;&#1080;&#1082;&#1072;&#1079;&#1091;%20194\&#1056;&#1077;&#1079;&#1077;&#1088;&#1074;%20&#1089;&#1080;&#1089;&#1090;&#1077;&#1084;&#1099;%20&#1090;&#1077;&#1087;&#1083;&#1086;&#1089;&#1085;&#1072;&#1073;&#1078;&#1077;&#1085;&#1080;&#1103;\2022\&#1056;&#1077;&#1079;&#1077;&#1088;&#1074;%20&#1057;&#1062;&#1058;%20(01.10.202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ое"/>
      <sheetName val="Info"/>
      <sheetName val="Финансовый отчет_общий"/>
      <sheetName val="Баланс 1"/>
      <sheetName val="Форма №2"/>
      <sheetName val="Деньги 1"/>
      <sheetName val="ОС"/>
      <sheetName val="Фин активы_"/>
      <sheetName val="Запасы"/>
      <sheetName val="ДЗ"/>
      <sheetName val="ДЗ аффилир краткосрочная"/>
      <sheetName val="ДЗ аффилир долгосрочная 1 "/>
      <sheetName val="инв в асс"/>
      <sheetName val="КЗ"/>
      <sheetName val="КЗ афилир краткосрочная"/>
      <sheetName val="КЗ афилир долгосрочная"/>
      <sheetName val="Кредиты"/>
      <sheetName val="Займы"/>
      <sheetName val="Расчеты с бюджетом"/>
      <sheetName val="Капитал и резервы"/>
      <sheetName val="Доля меньшинства"/>
      <sheetName val="Список"/>
      <sheetName val="Приобр дочерних"/>
      <sheetName val="Закупки ТМЦ у аффиллир."/>
      <sheetName val="Закупки активов у аффиллир. "/>
      <sheetName val="Доходы и расходы "/>
      <sheetName val="Опер и внереализ"/>
      <sheetName val="Коммерч и управл"/>
      <sheetName val="Реализация аффил компаниям"/>
      <sheetName val="доходы от аффил компаний"/>
      <sheetName val="Расходы от аффил компаний"/>
      <sheetName val="Налог на прибыль"/>
      <sheetName val="Отложенный налог"/>
      <sheetName val="Дополнительная инфо"/>
      <sheetName val="Анализ по сегментам"/>
      <sheetName val="гудвилл"/>
      <sheetName val="Grouplist"/>
      <sheetName val="productlist"/>
      <sheetName val="Неделя"/>
      <sheetName val="Сводная табл."/>
      <sheetName val="Données"/>
      <sheetName val="CASHFLOWBUDGET "/>
      <sheetName val="CASHFLOW FORECAST"/>
      <sheetName val="Summary"/>
      <sheetName val="B"/>
      <sheetName val=" ME from DB"/>
      <sheetName val="БДР"/>
      <sheetName val="Com0124"/>
      <sheetName val="Com0226"/>
      <sheetName val="FES"/>
      <sheetName val="Бюджет - Факт"/>
      <sheetName val="Статьи ДДС"/>
      <sheetName val="s"/>
      <sheetName val="оборудование"/>
      <sheetName val="exchange rates"/>
      <sheetName val="Списки"/>
      <sheetName val="отгрузка"/>
      <sheetName val="сырье"/>
      <sheetName val="коэфф"/>
    </sheetNames>
    <sheetDataSet>
      <sheetData sheetId="0"/>
      <sheetData sheetId="1" refreshError="1">
        <row r="2">
          <cell r="F2" t="str">
            <v>ОАО "Красноярская ГЭС"</v>
          </cell>
        </row>
        <row r="4">
          <cell r="H4" t="str">
            <v>тыс. инфл. Рублей</v>
          </cell>
        </row>
        <row r="5">
          <cell r="G5" t="str">
            <v xml:space="preserve"> 01.01. 2004</v>
          </cell>
        </row>
        <row r="6">
          <cell r="G6" t="str">
            <v>31.12. 2004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"/>
      <sheetName val="Содержание"/>
      <sheetName val="Индексы"/>
      <sheetName val="Курсы"/>
      <sheetName val="План"/>
      <sheetName val="Ввод"/>
      <sheetName val="ОС"/>
      <sheetName val="Консолид"/>
      <sheetName val="ДФИ"/>
      <sheetName val="ИДТ"/>
      <sheetName val="Запасы"/>
      <sheetName val="Дебиторы"/>
      <sheetName val="Капитал"/>
      <sheetName val="Отлож_налог"/>
      <sheetName val="Авто_пров"/>
      <sheetName val="Вход_пров"/>
      <sheetName val="Ручн_пров"/>
      <sheetName val="Рекл_пров"/>
      <sheetName val="Трансформ"/>
      <sheetName val="Баланс_МСФО"/>
      <sheetName val="ОПиУ_МСФО1"/>
      <sheetName val="ОПиУ_МСФО2"/>
      <sheetName val="Баланс_ГААП"/>
      <sheetName val="ОПиУ_ГААП"/>
      <sheetName val="Проверки"/>
      <sheetName val="Список_Ко"/>
      <sheetName val="????"/>
      <sheetName val="аморт"/>
      <sheetName val="____"/>
      <sheetName val="Subcontractor Rates"/>
      <sheetName val="ExchangeRate"/>
      <sheetName val="Rise_Fall"/>
      <sheetName val="Total Cost"/>
      <sheetName val="WGJ Rates"/>
      <sheetName val="Дебиторка"/>
      <sheetName val="Оборудование_стоим"/>
      <sheetName val="XRates"/>
      <sheetName val="?????"/>
      <sheetName val="Info"/>
      <sheetName val="Grouplist"/>
      <sheetName val="productlist"/>
      <sheetName val="ДДС ИЭСК БП_утв СД"/>
      <sheetName val="Scen"/>
    </sheetNames>
    <sheetDataSet>
      <sheetData sheetId="0" refreshError="1">
        <row r="8">
          <cell r="C8" t="str">
            <v>ОАО Иркутскэнерго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инфо"/>
      <sheetName val="Смета"/>
      <sheetName val="Услуги"/>
      <sheetName val="ВМ"/>
      <sheetName val="энерг"/>
      <sheetName val="топл"/>
      <sheetName val="з_пл"/>
      <sheetName val="отчисл"/>
      <sheetName val="аморт"/>
      <sheetName val="прочие"/>
      <sheetName val="н_счета"/>
      <sheetName val="прочая"/>
      <sheetName val="прзв_ээн"/>
      <sheetName val="прзв_ээн1"/>
      <sheetName val="пер_ээн"/>
      <sheetName val="пер_ээн1"/>
      <sheetName val="пер_ВН"/>
      <sheetName val="пер_СН"/>
      <sheetName val="пер_НН"/>
      <sheetName val="прзв_теп"/>
      <sheetName val="прзв_теп1"/>
      <sheetName val="пер_теп"/>
      <sheetName val="пер_теп1"/>
      <sheetName val="р_расх"/>
      <sheetName val="р_расх1"/>
      <sheetName val="рем"/>
      <sheetName val="отч_топл"/>
      <sheetName val="?????"/>
      <sheetName val="FES"/>
      <sheetName val="Info"/>
      <sheetName val="B"/>
      <sheetName val="Дебиторка"/>
      <sheetName val="Исходные данные"/>
      <sheetName val="Модель"/>
      <sheetName val="_____"/>
      <sheetName val="TasAt"/>
      <sheetName val="Калькуляции"/>
      <sheetName val="Списки"/>
      <sheetName val="Bendra"/>
      <sheetName val="коэфф"/>
      <sheetName val="CASHFLOWBUDGET "/>
      <sheetName val="CASHFLOW FORECAST"/>
      <sheetName val="Summary"/>
      <sheetName val="Données"/>
      <sheetName val="Смета укрупнен."/>
      <sheetName val="огл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5">
          <cell r="B5">
            <v>13376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Ц-1"/>
      <sheetName val="ТЭЦ-3"/>
      <sheetName val="ТЭЦ-5"/>
      <sheetName val="ТЭЦ-6"/>
      <sheetName val="ТЭЦ-9"/>
      <sheetName val="ТЭЦ-10"/>
      <sheetName val="ТЭЦ-11"/>
      <sheetName val="ТЭЦ-12"/>
      <sheetName val="ТЭЦ-16"/>
      <sheetName val="Н-ИТЭЦ"/>
      <sheetName val="У-ИТЭЦ"/>
      <sheetName val="Н-ЗТЭЦ"/>
      <sheetName val="БГЭС"/>
      <sheetName val="ИГЭС"/>
      <sheetName val="У-ИГЭС"/>
      <sheetName val="ЮЭС"/>
      <sheetName val="ВЭС"/>
      <sheetName val="СЭС"/>
      <sheetName val="ЗЭС"/>
      <sheetName val="ЦЭС"/>
      <sheetName val="АТС"/>
      <sheetName val="ЭНЕРГОСБЫТ"/>
      <sheetName val="ИСП.ДИРЕКЦИЯ"/>
      <sheetName val="ПРФ"/>
      <sheetName val="УСМР"/>
      <sheetName val="БТС"/>
      <sheetName val="Московск.представ"/>
      <sheetName val="ИТС"/>
      <sheetName val="Сводная табл.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ать на лаз.принтер"/>
      <sheetName val="B"/>
    </sheetNames>
    <sheetDataSet>
      <sheetData sheetId="0"/>
      <sheetData sheetId="1" refreshError="1">
        <row r="185">
          <cell r="A185" t="str">
            <v>Наименование показателя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ервы (ПП2115)"/>
      <sheetName val="Собственное потребление"/>
    </sheetNames>
    <sheetDataSet>
      <sheetData sheetId="0"/>
      <sheetData sheetId="1">
        <row r="9">
          <cell r="W9">
            <v>13.419354838709678</v>
          </cell>
        </row>
        <row r="16">
          <cell r="W16">
            <v>45.391895581317208</v>
          </cell>
        </row>
        <row r="23">
          <cell r="W23">
            <v>6.486559139784946</v>
          </cell>
        </row>
        <row r="30">
          <cell r="W30">
            <v>72.604838709677423</v>
          </cell>
        </row>
        <row r="37">
          <cell r="W37">
            <v>39.200772849462368</v>
          </cell>
        </row>
        <row r="44">
          <cell r="W44">
            <v>36.501344086021504</v>
          </cell>
        </row>
        <row r="51">
          <cell r="W51">
            <v>3.4811827956989245</v>
          </cell>
        </row>
        <row r="58">
          <cell r="W58">
            <v>10.966397849462366</v>
          </cell>
        </row>
        <row r="65">
          <cell r="W65">
            <v>37.23924731182796</v>
          </cell>
        </row>
        <row r="72">
          <cell r="W72">
            <v>88.395161290322577</v>
          </cell>
        </row>
        <row r="79">
          <cell r="W79">
            <v>30.50537634408602</v>
          </cell>
        </row>
        <row r="85">
          <cell r="W85">
            <v>0.532258064516129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"/>
  <sheetViews>
    <sheetView tabSelected="1" view="pageBreakPreview" zoomScale="110" zoomScaleNormal="100" zoomScaleSheetLayoutView="110" workbookViewId="0">
      <selection activeCell="AZ6" sqref="AZ6"/>
    </sheetView>
  </sheetViews>
  <sheetFormatPr defaultColWidth="8.85546875" defaultRowHeight="15" outlineLevelRow="1" outlineLevelCol="1" x14ac:dyDescent="0.25"/>
  <cols>
    <col min="1" max="1" width="27.7109375" style="1" customWidth="1"/>
    <col min="2" max="2" width="7.5703125" style="1" hidden="1" customWidth="1" outlineLevel="1"/>
    <col min="3" max="3" width="14.42578125" style="1" hidden="1" customWidth="1" outlineLevel="1"/>
    <col min="4" max="4" width="16.85546875" style="1" hidden="1" customWidth="1" outlineLevel="1"/>
    <col min="5" max="5" width="7.5703125" style="1" hidden="1" customWidth="1" outlineLevel="1"/>
    <col min="6" max="6" width="14.42578125" style="1" hidden="1" customWidth="1" outlineLevel="1"/>
    <col min="7" max="7" width="16.85546875" style="1" hidden="1" customWidth="1" outlineLevel="1"/>
    <col min="8" max="8" width="7.5703125" style="1" hidden="1" customWidth="1" outlineLevel="1"/>
    <col min="9" max="9" width="14.42578125" style="1" hidden="1" customWidth="1" outlineLevel="1"/>
    <col min="10" max="10" width="16.85546875" style="1" hidden="1" customWidth="1" outlineLevel="1"/>
    <col min="11" max="11" width="7.5703125" style="1" hidden="1" customWidth="1" outlineLevel="1"/>
    <col min="12" max="12" width="14.42578125" style="1" hidden="1" customWidth="1" outlineLevel="1"/>
    <col min="13" max="13" width="16.85546875" style="1" hidden="1" customWidth="1" outlineLevel="1"/>
    <col min="14" max="14" width="7.5703125" style="1" hidden="1" customWidth="1" outlineLevel="1"/>
    <col min="15" max="15" width="14.42578125" style="1" hidden="1" customWidth="1" outlineLevel="1"/>
    <col min="16" max="16" width="16.85546875" style="1" hidden="1" customWidth="1" outlineLevel="1"/>
    <col min="17" max="17" width="7.5703125" style="1" hidden="1" customWidth="1" outlineLevel="1"/>
    <col min="18" max="18" width="14.42578125" style="1" hidden="1" customWidth="1" outlineLevel="1"/>
    <col min="19" max="19" width="16.85546875" style="1" hidden="1" customWidth="1" outlineLevel="1"/>
    <col min="20" max="20" width="7.5703125" style="1" hidden="1" customWidth="1" outlineLevel="1"/>
    <col min="21" max="21" width="14.42578125" style="1" hidden="1" customWidth="1" outlineLevel="1"/>
    <col min="22" max="22" width="16.85546875" style="1" hidden="1" customWidth="1" outlineLevel="1"/>
    <col min="23" max="23" width="7.5703125" style="1" hidden="1" customWidth="1" outlineLevel="1"/>
    <col min="24" max="24" width="14.42578125" style="1" hidden="1" customWidth="1" outlineLevel="1"/>
    <col min="25" max="25" width="16.85546875" style="1" hidden="1" customWidth="1" outlineLevel="1"/>
    <col min="26" max="26" width="7.5703125" style="1" hidden="1" customWidth="1" outlineLevel="1"/>
    <col min="27" max="27" width="14.42578125" style="1" hidden="1" customWidth="1" outlineLevel="1"/>
    <col min="28" max="28" width="16.85546875" style="1" hidden="1" customWidth="1" outlineLevel="1"/>
    <col min="29" max="29" width="7.5703125" style="1" hidden="1" customWidth="1" outlineLevel="1"/>
    <col min="30" max="30" width="14.42578125" style="1" hidden="1" customWidth="1" outlineLevel="1"/>
    <col min="31" max="31" width="16.85546875" style="1" hidden="1" customWidth="1" outlineLevel="1"/>
    <col min="32" max="32" width="7.5703125" style="1" hidden="1" customWidth="1" outlineLevel="1"/>
    <col min="33" max="33" width="14.42578125" style="1" hidden="1" customWidth="1" outlineLevel="1"/>
    <col min="34" max="34" width="16.85546875" style="1" hidden="1" customWidth="1" outlineLevel="1"/>
    <col min="35" max="35" width="7.5703125" style="1" hidden="1" customWidth="1" outlineLevel="1" collapsed="1"/>
    <col min="36" max="36" width="14.42578125" style="1" hidden="1" customWidth="1" outlineLevel="1"/>
    <col min="37" max="37" width="16.85546875" style="1" hidden="1" customWidth="1" outlineLevel="1"/>
    <col min="38" max="38" width="7.5703125" style="1" hidden="1" customWidth="1" outlineLevel="1"/>
    <col min="39" max="39" width="14.42578125" style="1" hidden="1" customWidth="1" outlineLevel="1"/>
    <col min="40" max="40" width="16.85546875" style="1" hidden="1" customWidth="1" outlineLevel="1"/>
    <col min="41" max="41" width="7.5703125" style="1" hidden="1" customWidth="1" outlineLevel="1"/>
    <col min="42" max="42" width="14.42578125" style="1" hidden="1" customWidth="1" outlineLevel="1"/>
    <col min="43" max="43" width="16.85546875" style="1" hidden="1" customWidth="1" outlineLevel="1"/>
    <col min="44" max="44" width="7.5703125" style="1" hidden="1" customWidth="1" outlineLevel="1"/>
    <col min="45" max="45" width="14.42578125" style="1" hidden="1" customWidth="1" outlineLevel="1"/>
    <col min="46" max="46" width="16.85546875" style="1" hidden="1" customWidth="1" outlineLevel="1"/>
    <col min="47" max="47" width="7.5703125" style="1" hidden="1" customWidth="1" outlineLevel="1"/>
    <col min="48" max="48" width="14.42578125" style="1" hidden="1" customWidth="1" outlineLevel="1"/>
    <col min="49" max="49" width="16.85546875" style="1" hidden="1" customWidth="1" outlineLevel="1"/>
    <col min="50" max="50" width="7.5703125" style="1" customWidth="1" collapsed="1"/>
    <col min="51" max="51" width="14.42578125" style="1" customWidth="1"/>
    <col min="52" max="52" width="16.85546875" style="1" customWidth="1"/>
    <col min="53" max="16384" width="8.85546875" style="1"/>
  </cols>
  <sheetData>
    <row r="1" spans="1:52" x14ac:dyDescent="0.25">
      <c r="A1" s="1" t="s">
        <v>84</v>
      </c>
    </row>
    <row r="2" spans="1:52" x14ac:dyDescent="0.25">
      <c r="A2" s="1" t="s">
        <v>15</v>
      </c>
    </row>
    <row r="3" spans="1:52" x14ac:dyDescent="0.25">
      <c r="A3" s="132" t="s">
        <v>0</v>
      </c>
      <c r="B3" s="131" t="s">
        <v>34</v>
      </c>
      <c r="C3" s="131"/>
      <c r="D3" s="131"/>
      <c r="E3" s="131" t="s">
        <v>33</v>
      </c>
      <c r="F3" s="131"/>
      <c r="G3" s="131"/>
      <c r="H3" s="131" t="s">
        <v>36</v>
      </c>
      <c r="I3" s="131"/>
      <c r="J3" s="131"/>
      <c r="K3" s="131" t="s">
        <v>37</v>
      </c>
      <c r="L3" s="131"/>
      <c r="M3" s="131"/>
      <c r="N3" s="131" t="s">
        <v>38</v>
      </c>
      <c r="O3" s="131"/>
      <c r="P3" s="131"/>
      <c r="Q3" s="131" t="s">
        <v>40</v>
      </c>
      <c r="R3" s="131"/>
      <c r="S3" s="131"/>
      <c r="T3" s="131" t="s">
        <v>42</v>
      </c>
      <c r="U3" s="131"/>
      <c r="V3" s="131"/>
      <c r="W3" s="131" t="s">
        <v>43</v>
      </c>
      <c r="X3" s="131"/>
      <c r="Y3" s="131"/>
      <c r="Z3" s="131" t="s">
        <v>46</v>
      </c>
      <c r="AA3" s="131"/>
      <c r="AB3" s="131"/>
      <c r="AC3" s="131" t="s">
        <v>85</v>
      </c>
      <c r="AD3" s="131"/>
      <c r="AE3" s="131"/>
      <c r="AF3" s="131" t="s">
        <v>140</v>
      </c>
      <c r="AG3" s="131"/>
      <c r="AH3" s="131"/>
      <c r="AI3" s="131" t="s">
        <v>141</v>
      </c>
      <c r="AJ3" s="131"/>
      <c r="AK3" s="131"/>
      <c r="AL3" s="131" t="s">
        <v>142</v>
      </c>
      <c r="AM3" s="131"/>
      <c r="AN3" s="131"/>
      <c r="AO3" s="131" t="s">
        <v>143</v>
      </c>
      <c r="AP3" s="131"/>
      <c r="AQ3" s="131"/>
      <c r="AR3" s="131" t="s">
        <v>144</v>
      </c>
      <c r="AS3" s="131"/>
      <c r="AT3" s="131"/>
      <c r="AU3" s="131" t="s">
        <v>145</v>
      </c>
      <c r="AV3" s="131"/>
      <c r="AW3" s="131"/>
      <c r="AX3" s="131" t="s">
        <v>146</v>
      </c>
      <c r="AY3" s="131"/>
      <c r="AZ3" s="131"/>
    </row>
    <row r="4" spans="1:52" s="2" customFormat="1" ht="75" x14ac:dyDescent="0.25">
      <c r="A4" s="132"/>
      <c r="B4" s="7" t="s">
        <v>14</v>
      </c>
      <c r="C4" s="7" t="s">
        <v>1</v>
      </c>
      <c r="D4" s="7" t="s">
        <v>2</v>
      </c>
      <c r="E4" s="3" t="s">
        <v>14</v>
      </c>
      <c r="F4" s="3" t="s">
        <v>1</v>
      </c>
      <c r="G4" s="3" t="s">
        <v>2</v>
      </c>
      <c r="H4" s="8" t="s">
        <v>14</v>
      </c>
      <c r="I4" s="8" t="s">
        <v>1</v>
      </c>
      <c r="J4" s="8" t="s">
        <v>2</v>
      </c>
      <c r="K4" s="12" t="s">
        <v>14</v>
      </c>
      <c r="L4" s="12" t="s">
        <v>1</v>
      </c>
      <c r="M4" s="12" t="s">
        <v>2</v>
      </c>
      <c r="N4" s="13" t="s">
        <v>14</v>
      </c>
      <c r="O4" s="13" t="s">
        <v>1</v>
      </c>
      <c r="P4" s="13" t="s">
        <v>2</v>
      </c>
      <c r="Q4" s="15" t="s">
        <v>14</v>
      </c>
      <c r="R4" s="15" t="s">
        <v>1</v>
      </c>
      <c r="S4" s="15" t="s">
        <v>2</v>
      </c>
      <c r="T4" s="16" t="s">
        <v>14</v>
      </c>
      <c r="U4" s="16" t="s">
        <v>1</v>
      </c>
      <c r="V4" s="16" t="s">
        <v>2</v>
      </c>
      <c r="W4" s="17" t="s">
        <v>14</v>
      </c>
      <c r="X4" s="17" t="s">
        <v>1</v>
      </c>
      <c r="Y4" s="17" t="s">
        <v>2</v>
      </c>
      <c r="Z4" s="18" t="s">
        <v>14</v>
      </c>
      <c r="AA4" s="18" t="s">
        <v>1</v>
      </c>
      <c r="AB4" s="18" t="s">
        <v>2</v>
      </c>
      <c r="AC4" s="63" t="s">
        <v>14</v>
      </c>
      <c r="AD4" s="63" t="s">
        <v>1</v>
      </c>
      <c r="AE4" s="63" t="s">
        <v>2</v>
      </c>
      <c r="AF4" s="112" t="s">
        <v>14</v>
      </c>
      <c r="AG4" s="112" t="s">
        <v>1</v>
      </c>
      <c r="AH4" s="112" t="s">
        <v>2</v>
      </c>
      <c r="AI4" s="114" t="s">
        <v>14</v>
      </c>
      <c r="AJ4" s="114" t="s">
        <v>1</v>
      </c>
      <c r="AK4" s="114" t="s">
        <v>2</v>
      </c>
      <c r="AL4" s="115" t="s">
        <v>14</v>
      </c>
      <c r="AM4" s="115" t="s">
        <v>1</v>
      </c>
      <c r="AN4" s="115" t="s">
        <v>2</v>
      </c>
      <c r="AO4" s="117" t="s">
        <v>14</v>
      </c>
      <c r="AP4" s="117" t="s">
        <v>1</v>
      </c>
      <c r="AQ4" s="117" t="s">
        <v>2</v>
      </c>
      <c r="AR4" s="128" t="s">
        <v>14</v>
      </c>
      <c r="AS4" s="128" t="s">
        <v>1</v>
      </c>
      <c r="AT4" s="128" t="s">
        <v>2</v>
      </c>
      <c r="AU4" s="129" t="s">
        <v>14</v>
      </c>
      <c r="AV4" s="129" t="s">
        <v>1</v>
      </c>
      <c r="AW4" s="129" t="s">
        <v>2</v>
      </c>
      <c r="AX4" s="130" t="s">
        <v>14</v>
      </c>
      <c r="AY4" s="130" t="s">
        <v>1</v>
      </c>
      <c r="AZ4" s="130" t="s">
        <v>2</v>
      </c>
    </row>
    <row r="5" spans="1:52" hidden="1" outlineLevel="1" x14ac:dyDescent="0.25">
      <c r="A5" s="4" t="s">
        <v>32</v>
      </c>
      <c r="B5" s="5">
        <v>1</v>
      </c>
      <c r="C5" s="5">
        <v>79</v>
      </c>
      <c r="D5" s="5">
        <v>829.87</v>
      </c>
      <c r="E5" s="5">
        <v>1</v>
      </c>
      <c r="F5" s="5">
        <v>79</v>
      </c>
      <c r="G5" s="5">
        <v>829.87</v>
      </c>
      <c r="H5" s="10">
        <v>1</v>
      </c>
      <c r="I5" s="10">
        <v>79</v>
      </c>
      <c r="J5" s="10">
        <v>829.87</v>
      </c>
      <c r="K5" s="10">
        <v>1</v>
      </c>
      <c r="L5" s="10">
        <v>79</v>
      </c>
      <c r="M5" s="14">
        <v>829.87</v>
      </c>
      <c r="N5" s="10">
        <v>1</v>
      </c>
      <c r="O5" s="10">
        <v>79</v>
      </c>
      <c r="P5" s="14">
        <v>829.87</v>
      </c>
      <c r="Q5" s="10">
        <v>1</v>
      </c>
      <c r="R5" s="10">
        <v>79</v>
      </c>
      <c r="S5" s="14">
        <v>829.87</v>
      </c>
      <c r="T5" s="10">
        <v>1</v>
      </c>
      <c r="U5" s="10">
        <v>79</v>
      </c>
      <c r="V5" s="14">
        <v>829.87</v>
      </c>
      <c r="W5" s="10">
        <v>1</v>
      </c>
      <c r="X5" s="10">
        <v>54</v>
      </c>
      <c r="Y5" s="14">
        <v>629.1</v>
      </c>
      <c r="Z5" s="10"/>
      <c r="AA5" s="19"/>
      <c r="AB5" s="20"/>
      <c r="AC5" s="10"/>
      <c r="AD5" s="19"/>
      <c r="AE5" s="20"/>
      <c r="AF5" s="9"/>
      <c r="AG5" s="19"/>
      <c r="AH5" s="20"/>
      <c r="AI5" s="9"/>
      <c r="AJ5" s="19"/>
      <c r="AK5" s="20"/>
      <c r="AL5" s="9"/>
      <c r="AM5" s="19"/>
      <c r="AN5" s="20"/>
      <c r="AO5" s="9"/>
      <c r="AP5" s="19"/>
      <c r="AQ5" s="20"/>
      <c r="AR5" s="9"/>
      <c r="AS5" s="19"/>
      <c r="AT5" s="20"/>
      <c r="AU5" s="9"/>
      <c r="AV5" s="19"/>
      <c r="AW5" s="20"/>
      <c r="AX5" s="9"/>
      <c r="AY5" s="19"/>
      <c r="AZ5" s="20"/>
    </row>
    <row r="6" spans="1:52" ht="30" collapsed="1" x14ac:dyDescent="0.25">
      <c r="A6" s="118" t="s">
        <v>3</v>
      </c>
      <c r="B6" s="119">
        <v>1</v>
      </c>
      <c r="C6" s="119">
        <v>18</v>
      </c>
      <c r="D6" s="119">
        <v>346.7</v>
      </c>
      <c r="E6" s="119">
        <v>1</v>
      </c>
      <c r="F6" s="119">
        <v>18</v>
      </c>
      <c r="G6" s="119">
        <v>346.7</v>
      </c>
      <c r="H6" s="120">
        <v>1</v>
      </c>
      <c r="I6" s="120">
        <v>18</v>
      </c>
      <c r="J6" s="120">
        <v>346.7</v>
      </c>
      <c r="K6" s="120">
        <v>1</v>
      </c>
      <c r="L6" s="120">
        <v>18</v>
      </c>
      <c r="M6" s="76">
        <v>346.7</v>
      </c>
      <c r="N6" s="120">
        <v>1</v>
      </c>
      <c r="O6" s="120">
        <v>18</v>
      </c>
      <c r="P6" s="76">
        <v>346.7</v>
      </c>
      <c r="Q6" s="120">
        <v>1</v>
      </c>
      <c r="R6" s="120">
        <v>18</v>
      </c>
      <c r="S6" s="76">
        <v>346.7</v>
      </c>
      <c r="T6" s="120">
        <v>1</v>
      </c>
      <c r="U6" s="120">
        <v>18</v>
      </c>
      <c r="V6" s="76">
        <v>346.7</v>
      </c>
      <c r="W6" s="120">
        <v>1</v>
      </c>
      <c r="X6" s="120">
        <v>18</v>
      </c>
      <c r="Y6" s="76">
        <v>346.7</v>
      </c>
      <c r="Z6" s="120">
        <v>1</v>
      </c>
      <c r="AA6" s="121">
        <v>18</v>
      </c>
      <c r="AB6" s="58">
        <v>346.7</v>
      </c>
      <c r="AC6" s="120">
        <v>1</v>
      </c>
      <c r="AD6" s="120">
        <v>18</v>
      </c>
      <c r="AE6" s="76">
        <v>346.7</v>
      </c>
      <c r="AF6" s="120">
        <v>1</v>
      </c>
      <c r="AG6" s="120">
        <v>18</v>
      </c>
      <c r="AH6" s="76">
        <v>346.7</v>
      </c>
      <c r="AI6" s="120">
        <v>1</v>
      </c>
      <c r="AJ6" s="120">
        <v>18</v>
      </c>
      <c r="AK6" s="76">
        <v>346.7</v>
      </c>
      <c r="AL6" s="120">
        <v>1</v>
      </c>
      <c r="AM6" s="120">
        <v>18</v>
      </c>
      <c r="AN6" s="76">
        <v>346.7</v>
      </c>
      <c r="AO6" s="120">
        <v>1</v>
      </c>
      <c r="AP6" s="120">
        <v>18</v>
      </c>
      <c r="AQ6" s="76">
        <v>346.7</v>
      </c>
      <c r="AR6" s="120">
        <v>1</v>
      </c>
      <c r="AS6" s="120">
        <v>18</v>
      </c>
      <c r="AT6" s="76">
        <v>346.7</v>
      </c>
      <c r="AU6" s="120">
        <v>1</v>
      </c>
      <c r="AV6" s="120">
        <v>18</v>
      </c>
      <c r="AW6" s="76">
        <v>346.7</v>
      </c>
      <c r="AX6" s="120">
        <v>1</v>
      </c>
      <c r="AY6" s="120">
        <v>18</v>
      </c>
      <c r="AZ6" s="76">
        <v>346.7</v>
      </c>
    </row>
    <row r="7" spans="1:52" x14ac:dyDescent="0.25">
      <c r="A7" s="118" t="s">
        <v>4</v>
      </c>
      <c r="B7" s="119">
        <v>1</v>
      </c>
      <c r="C7" s="119">
        <v>270</v>
      </c>
      <c r="D7" s="119">
        <v>1529.3</v>
      </c>
      <c r="E7" s="119">
        <v>1</v>
      </c>
      <c r="F7" s="119">
        <v>270</v>
      </c>
      <c r="G7" s="119">
        <v>1529.3</v>
      </c>
      <c r="H7" s="120">
        <v>1</v>
      </c>
      <c r="I7" s="120">
        <v>270</v>
      </c>
      <c r="J7" s="120">
        <v>1442.6</v>
      </c>
      <c r="K7" s="120">
        <v>1</v>
      </c>
      <c r="L7" s="120">
        <v>270</v>
      </c>
      <c r="M7" s="76">
        <v>1442.6</v>
      </c>
      <c r="N7" s="120">
        <v>1</v>
      </c>
      <c r="O7" s="120">
        <v>270</v>
      </c>
      <c r="P7" s="76">
        <v>1442.6</v>
      </c>
      <c r="Q7" s="120">
        <v>1</v>
      </c>
      <c r="R7" s="120">
        <v>270</v>
      </c>
      <c r="S7" s="76">
        <v>1442.6</v>
      </c>
      <c r="T7" s="120">
        <v>1</v>
      </c>
      <c r="U7" s="120">
        <v>270</v>
      </c>
      <c r="V7" s="76">
        <v>1442.6</v>
      </c>
      <c r="W7" s="120">
        <v>1</v>
      </c>
      <c r="X7" s="120">
        <v>270</v>
      </c>
      <c r="Y7" s="76">
        <v>1442.6</v>
      </c>
      <c r="Z7" s="120">
        <v>1</v>
      </c>
      <c r="AA7" s="121">
        <v>270</v>
      </c>
      <c r="AB7" s="58">
        <v>1442.6</v>
      </c>
      <c r="AC7" s="120">
        <v>1</v>
      </c>
      <c r="AD7" s="120">
        <v>270</v>
      </c>
      <c r="AE7" s="76">
        <v>1442.6</v>
      </c>
      <c r="AF7" s="120">
        <v>1</v>
      </c>
      <c r="AG7" s="120">
        <v>270</v>
      </c>
      <c r="AH7" s="76">
        <v>1442.6</v>
      </c>
      <c r="AI7" s="120">
        <v>1</v>
      </c>
      <c r="AJ7" s="120">
        <v>270</v>
      </c>
      <c r="AK7" s="76">
        <v>1442.6</v>
      </c>
      <c r="AL7" s="120">
        <v>1</v>
      </c>
      <c r="AM7" s="120">
        <v>272.93</v>
      </c>
      <c r="AN7" s="76">
        <v>1442.5</v>
      </c>
      <c r="AO7" s="120">
        <v>1</v>
      </c>
      <c r="AP7" s="120">
        <v>275</v>
      </c>
      <c r="AQ7" s="76">
        <v>1442.5</v>
      </c>
      <c r="AR7" s="120">
        <v>1</v>
      </c>
      <c r="AS7" s="120">
        <v>275</v>
      </c>
      <c r="AT7" s="76">
        <v>1442.5</v>
      </c>
      <c r="AU7" s="120">
        <v>1</v>
      </c>
      <c r="AV7" s="120">
        <v>275</v>
      </c>
      <c r="AW7" s="76">
        <v>1442.5</v>
      </c>
      <c r="AX7" s="120">
        <v>1</v>
      </c>
      <c r="AY7" s="120">
        <v>275</v>
      </c>
      <c r="AZ7" s="76">
        <v>1442.5</v>
      </c>
    </row>
    <row r="8" spans="1:52" ht="30" x14ac:dyDescent="0.25">
      <c r="A8" s="118" t="s">
        <v>5</v>
      </c>
      <c r="B8" s="119">
        <v>1</v>
      </c>
      <c r="C8" s="119">
        <v>12</v>
      </c>
      <c r="D8" s="119">
        <v>354.1</v>
      </c>
      <c r="E8" s="119">
        <v>1</v>
      </c>
      <c r="F8" s="119">
        <v>12</v>
      </c>
      <c r="G8" s="119">
        <v>354.1</v>
      </c>
      <c r="H8" s="120">
        <v>1</v>
      </c>
      <c r="I8" s="120">
        <v>12</v>
      </c>
      <c r="J8" s="120">
        <v>300.8</v>
      </c>
      <c r="K8" s="120">
        <v>1</v>
      </c>
      <c r="L8" s="120">
        <v>12</v>
      </c>
      <c r="M8" s="76">
        <v>300.8</v>
      </c>
      <c r="N8" s="120">
        <v>1</v>
      </c>
      <c r="O8" s="120">
        <v>12</v>
      </c>
      <c r="P8" s="76">
        <v>300.8</v>
      </c>
      <c r="Q8" s="120">
        <v>1</v>
      </c>
      <c r="R8" s="120">
        <v>12</v>
      </c>
      <c r="S8" s="76">
        <v>300.8</v>
      </c>
      <c r="T8" s="120">
        <v>1</v>
      </c>
      <c r="U8" s="120">
        <v>12</v>
      </c>
      <c r="V8" s="76">
        <v>300.8</v>
      </c>
      <c r="W8" s="120">
        <v>1</v>
      </c>
      <c r="X8" s="120">
        <v>12</v>
      </c>
      <c r="Y8" s="76">
        <v>300.8</v>
      </c>
      <c r="Z8" s="120">
        <v>1</v>
      </c>
      <c r="AA8" s="121">
        <v>12</v>
      </c>
      <c r="AB8" s="58">
        <v>300.8</v>
      </c>
      <c r="AC8" s="120">
        <v>1</v>
      </c>
      <c r="AD8" s="120">
        <v>12</v>
      </c>
      <c r="AE8" s="76">
        <v>300.8</v>
      </c>
      <c r="AF8" s="120">
        <v>1</v>
      </c>
      <c r="AG8" s="120">
        <v>12</v>
      </c>
      <c r="AH8" s="76">
        <v>300.8</v>
      </c>
      <c r="AI8" s="120">
        <v>1</v>
      </c>
      <c r="AJ8" s="120">
        <v>12</v>
      </c>
      <c r="AK8" s="76">
        <v>300.8</v>
      </c>
      <c r="AL8" s="120">
        <v>1</v>
      </c>
      <c r="AM8" s="120">
        <v>12</v>
      </c>
      <c r="AN8" s="76">
        <v>300.8</v>
      </c>
      <c r="AO8" s="120">
        <v>1</v>
      </c>
      <c r="AP8" s="120">
        <v>12</v>
      </c>
      <c r="AQ8" s="76">
        <v>300.8</v>
      </c>
      <c r="AR8" s="120">
        <v>1</v>
      </c>
      <c r="AS8" s="120">
        <v>12</v>
      </c>
      <c r="AT8" s="76">
        <v>300.8</v>
      </c>
      <c r="AU8" s="120">
        <v>1</v>
      </c>
      <c r="AV8" s="120">
        <v>12</v>
      </c>
      <c r="AW8" s="76">
        <v>300.8</v>
      </c>
      <c r="AX8" s="120">
        <v>1</v>
      </c>
      <c r="AY8" s="120">
        <v>12</v>
      </c>
      <c r="AZ8" s="76">
        <v>300.8</v>
      </c>
    </row>
    <row r="9" spans="1:52" x14ac:dyDescent="0.25">
      <c r="A9" s="118" t="s">
        <v>6</v>
      </c>
      <c r="B9" s="119">
        <v>1</v>
      </c>
      <c r="C9" s="119">
        <v>540</v>
      </c>
      <c r="D9" s="119">
        <v>2402.5</v>
      </c>
      <c r="E9" s="119">
        <v>1</v>
      </c>
      <c r="F9" s="119">
        <v>540</v>
      </c>
      <c r="G9" s="119">
        <v>2402.5</v>
      </c>
      <c r="H9" s="120">
        <v>1</v>
      </c>
      <c r="I9" s="120">
        <v>540</v>
      </c>
      <c r="J9" s="120">
        <v>2402.5</v>
      </c>
      <c r="K9" s="120">
        <v>1</v>
      </c>
      <c r="L9" s="120">
        <v>540</v>
      </c>
      <c r="M9" s="76">
        <v>2402.5</v>
      </c>
      <c r="N9" s="120">
        <v>1</v>
      </c>
      <c r="O9" s="120">
        <v>540</v>
      </c>
      <c r="P9" s="76">
        <v>2402.5</v>
      </c>
      <c r="Q9" s="120">
        <v>1</v>
      </c>
      <c r="R9" s="120">
        <v>540</v>
      </c>
      <c r="S9" s="76">
        <v>2402.5</v>
      </c>
      <c r="T9" s="120">
        <v>1</v>
      </c>
      <c r="U9" s="120">
        <v>540</v>
      </c>
      <c r="V9" s="76">
        <v>2402.5</v>
      </c>
      <c r="W9" s="120">
        <v>1</v>
      </c>
      <c r="X9" s="120">
        <v>540</v>
      </c>
      <c r="Y9" s="76">
        <v>2402.5</v>
      </c>
      <c r="Z9" s="120">
        <v>1</v>
      </c>
      <c r="AA9" s="121">
        <v>540</v>
      </c>
      <c r="AB9" s="58">
        <v>2401.8000000000002</v>
      </c>
      <c r="AC9" s="120">
        <v>1</v>
      </c>
      <c r="AD9" s="120">
        <v>540</v>
      </c>
      <c r="AE9" s="76">
        <v>2398.6</v>
      </c>
      <c r="AF9" s="120">
        <v>1</v>
      </c>
      <c r="AG9" s="120">
        <v>540</v>
      </c>
      <c r="AH9" s="76">
        <v>2398.6</v>
      </c>
      <c r="AI9" s="120">
        <v>1</v>
      </c>
      <c r="AJ9" s="120">
        <v>540</v>
      </c>
      <c r="AK9" s="76">
        <v>2287.6</v>
      </c>
      <c r="AL9" s="120">
        <v>1</v>
      </c>
      <c r="AM9" s="120">
        <v>540</v>
      </c>
      <c r="AN9" s="76">
        <v>2143</v>
      </c>
      <c r="AO9" s="120">
        <v>1</v>
      </c>
      <c r="AP9" s="120">
        <v>540</v>
      </c>
      <c r="AQ9" s="126">
        <v>2143</v>
      </c>
      <c r="AR9" s="120">
        <v>1</v>
      </c>
      <c r="AS9" s="120">
        <v>540</v>
      </c>
      <c r="AT9" s="126">
        <v>2143</v>
      </c>
      <c r="AU9" s="120">
        <v>1</v>
      </c>
      <c r="AV9" s="120">
        <v>540</v>
      </c>
      <c r="AW9" s="126">
        <v>2143</v>
      </c>
      <c r="AX9" s="120">
        <v>1</v>
      </c>
      <c r="AY9" s="120">
        <v>540</v>
      </c>
      <c r="AZ9" s="76">
        <v>2143</v>
      </c>
    </row>
    <row r="10" spans="1:52" x14ac:dyDescent="0.25">
      <c r="A10" s="118" t="s">
        <v>7</v>
      </c>
      <c r="B10" s="119">
        <v>1</v>
      </c>
      <c r="C10" s="119">
        <v>1110</v>
      </c>
      <c r="D10" s="119">
        <v>563</v>
      </c>
      <c r="E10" s="119">
        <v>1</v>
      </c>
      <c r="F10" s="119">
        <v>1110</v>
      </c>
      <c r="G10" s="119">
        <v>563</v>
      </c>
      <c r="H10" s="120">
        <v>1</v>
      </c>
      <c r="I10" s="120">
        <v>1110</v>
      </c>
      <c r="J10" s="120">
        <v>563</v>
      </c>
      <c r="K10" s="120">
        <v>1</v>
      </c>
      <c r="L10" s="120">
        <v>1110</v>
      </c>
      <c r="M10" s="76">
        <v>563</v>
      </c>
      <c r="N10" s="120">
        <v>1</v>
      </c>
      <c r="O10" s="120">
        <v>1110</v>
      </c>
      <c r="P10" s="76">
        <v>563</v>
      </c>
      <c r="Q10" s="120">
        <v>1</v>
      </c>
      <c r="R10" s="120">
        <v>1110</v>
      </c>
      <c r="S10" s="76">
        <v>563</v>
      </c>
      <c r="T10" s="120">
        <v>1</v>
      </c>
      <c r="U10" s="120">
        <v>1110</v>
      </c>
      <c r="V10" s="76">
        <v>563</v>
      </c>
      <c r="W10" s="120">
        <v>1</v>
      </c>
      <c r="X10" s="120">
        <v>1110</v>
      </c>
      <c r="Y10" s="76">
        <v>563</v>
      </c>
      <c r="Z10" s="120">
        <v>1</v>
      </c>
      <c r="AA10" s="121">
        <v>1110</v>
      </c>
      <c r="AB10" s="58">
        <v>574</v>
      </c>
      <c r="AC10" s="120">
        <v>1</v>
      </c>
      <c r="AD10" s="120">
        <v>1110</v>
      </c>
      <c r="AE10" s="76">
        <v>574</v>
      </c>
      <c r="AF10" s="120">
        <v>1</v>
      </c>
      <c r="AG10" s="120">
        <v>1110</v>
      </c>
      <c r="AH10" s="76">
        <v>574</v>
      </c>
      <c r="AI10" s="120">
        <v>1</v>
      </c>
      <c r="AJ10" s="120">
        <v>1110</v>
      </c>
      <c r="AK10" s="76">
        <v>574</v>
      </c>
      <c r="AL10" s="120">
        <v>1</v>
      </c>
      <c r="AM10" s="120">
        <v>1110</v>
      </c>
      <c r="AN10" s="76">
        <v>574</v>
      </c>
      <c r="AO10" s="120">
        <v>1</v>
      </c>
      <c r="AP10" s="120">
        <v>1110</v>
      </c>
      <c r="AQ10" s="126">
        <v>574</v>
      </c>
      <c r="AR10" s="120">
        <v>1</v>
      </c>
      <c r="AS10" s="120">
        <v>1110</v>
      </c>
      <c r="AT10" s="126">
        <v>574</v>
      </c>
      <c r="AU10" s="120">
        <v>1</v>
      </c>
      <c r="AV10" s="120">
        <v>1110</v>
      </c>
      <c r="AW10" s="126">
        <v>574</v>
      </c>
      <c r="AX10" s="120">
        <v>1</v>
      </c>
      <c r="AY10" s="120">
        <v>1110</v>
      </c>
      <c r="AZ10" s="76">
        <v>574</v>
      </c>
    </row>
    <row r="11" spans="1:52" x14ac:dyDescent="0.25">
      <c r="A11" s="118" t="s">
        <v>8</v>
      </c>
      <c r="B11" s="119">
        <v>1</v>
      </c>
      <c r="C11" s="119">
        <v>350.3</v>
      </c>
      <c r="D11" s="119">
        <v>1285</v>
      </c>
      <c r="E11" s="119">
        <v>1</v>
      </c>
      <c r="F11" s="119">
        <v>350.3</v>
      </c>
      <c r="G11" s="119">
        <v>1285</v>
      </c>
      <c r="H11" s="120">
        <v>1</v>
      </c>
      <c r="I11" s="120">
        <v>350.3</v>
      </c>
      <c r="J11" s="120">
        <v>1285</v>
      </c>
      <c r="K11" s="120">
        <v>1</v>
      </c>
      <c r="L11" s="120">
        <v>350.3</v>
      </c>
      <c r="M11" s="76">
        <v>1036.6202309428081</v>
      </c>
      <c r="N11" s="120">
        <v>1</v>
      </c>
      <c r="O11" s="120">
        <v>320.3</v>
      </c>
      <c r="P11" s="76">
        <v>1056.8592953151901</v>
      </c>
      <c r="Q11" s="120">
        <v>1</v>
      </c>
      <c r="R11" s="120">
        <v>320.3</v>
      </c>
      <c r="S11" s="76">
        <v>1056.8592953151901</v>
      </c>
      <c r="T11" s="120">
        <v>1</v>
      </c>
      <c r="U11" s="120">
        <v>320.3</v>
      </c>
      <c r="V11" s="76">
        <v>1056.9000000000001</v>
      </c>
      <c r="W11" s="120">
        <v>1</v>
      </c>
      <c r="X11" s="120">
        <v>320.3</v>
      </c>
      <c r="Y11" s="76">
        <v>1056.9000000000001</v>
      </c>
      <c r="Z11" s="120">
        <v>1</v>
      </c>
      <c r="AA11" s="121">
        <v>320.3</v>
      </c>
      <c r="AB11" s="58">
        <v>1056.9000000000001</v>
      </c>
      <c r="AC11" s="120">
        <v>1</v>
      </c>
      <c r="AD11" s="120">
        <v>320.3</v>
      </c>
      <c r="AE11" s="76">
        <v>1056.9000000000001</v>
      </c>
      <c r="AF11" s="120">
        <v>1</v>
      </c>
      <c r="AG11" s="120">
        <v>320.3</v>
      </c>
      <c r="AH11" s="76">
        <v>1056.9000000000001</v>
      </c>
      <c r="AI11" s="120">
        <v>1</v>
      </c>
      <c r="AJ11" s="120">
        <v>320.3</v>
      </c>
      <c r="AK11" s="76">
        <v>1056.9000000000001</v>
      </c>
      <c r="AL11" s="120">
        <v>1</v>
      </c>
      <c r="AM11" s="120">
        <v>320.3</v>
      </c>
      <c r="AN11" s="76">
        <v>1056.9000000000001</v>
      </c>
      <c r="AO11" s="120">
        <v>1</v>
      </c>
      <c r="AP11" s="120">
        <v>320.3</v>
      </c>
      <c r="AQ11" s="76">
        <v>1056.9000000000001</v>
      </c>
      <c r="AR11" s="120">
        <v>1</v>
      </c>
      <c r="AS11" s="120">
        <v>320.3</v>
      </c>
      <c r="AT11" s="76">
        <v>887.3</v>
      </c>
      <c r="AU11" s="120">
        <v>1</v>
      </c>
      <c r="AV11" s="120">
        <v>320.3</v>
      </c>
      <c r="AW11" s="76">
        <v>887.3</v>
      </c>
      <c r="AX11" s="120">
        <v>1</v>
      </c>
      <c r="AY11" s="120">
        <v>320.3</v>
      </c>
      <c r="AZ11" s="76">
        <v>1056.9000000000001</v>
      </c>
    </row>
    <row r="12" spans="1:52" x14ac:dyDescent="0.25">
      <c r="A12" s="118" t="s">
        <v>9</v>
      </c>
      <c r="B12" s="119">
        <v>1</v>
      </c>
      <c r="C12" s="119">
        <v>12</v>
      </c>
      <c r="D12" s="119">
        <v>227.8</v>
      </c>
      <c r="E12" s="119">
        <v>1</v>
      </c>
      <c r="F12" s="119">
        <v>12</v>
      </c>
      <c r="G12" s="119">
        <v>227.8</v>
      </c>
      <c r="H12" s="120">
        <v>1</v>
      </c>
      <c r="I12" s="120">
        <v>12</v>
      </c>
      <c r="J12" s="120">
        <v>190</v>
      </c>
      <c r="K12" s="120">
        <v>1</v>
      </c>
      <c r="L12" s="120">
        <v>12</v>
      </c>
      <c r="M12" s="76">
        <v>190</v>
      </c>
      <c r="N12" s="120">
        <v>1</v>
      </c>
      <c r="O12" s="120">
        <v>12</v>
      </c>
      <c r="P12" s="76">
        <v>190</v>
      </c>
      <c r="Q12" s="120">
        <v>1</v>
      </c>
      <c r="R12" s="120">
        <v>12</v>
      </c>
      <c r="S12" s="76">
        <v>190</v>
      </c>
      <c r="T12" s="120">
        <v>1</v>
      </c>
      <c r="U12" s="120">
        <v>12</v>
      </c>
      <c r="V12" s="76">
        <v>190</v>
      </c>
      <c r="W12" s="120">
        <v>1</v>
      </c>
      <c r="X12" s="120">
        <v>12</v>
      </c>
      <c r="Y12" s="76">
        <v>190</v>
      </c>
      <c r="Z12" s="120">
        <v>1</v>
      </c>
      <c r="AA12" s="121">
        <v>12</v>
      </c>
      <c r="AB12" s="58">
        <v>190</v>
      </c>
      <c r="AC12" s="120">
        <v>1</v>
      </c>
      <c r="AD12" s="120">
        <v>12</v>
      </c>
      <c r="AE12" s="76">
        <v>190</v>
      </c>
      <c r="AF12" s="120">
        <v>1</v>
      </c>
      <c r="AG12" s="120">
        <v>12</v>
      </c>
      <c r="AH12" s="76">
        <v>190</v>
      </c>
      <c r="AI12" s="120">
        <v>1</v>
      </c>
      <c r="AJ12" s="120">
        <v>12</v>
      </c>
      <c r="AK12" s="76">
        <v>190</v>
      </c>
      <c r="AL12" s="120">
        <v>1</v>
      </c>
      <c r="AM12" s="120">
        <v>12</v>
      </c>
      <c r="AN12" s="76">
        <v>190</v>
      </c>
      <c r="AO12" s="120">
        <v>1</v>
      </c>
      <c r="AP12" s="120">
        <v>12</v>
      </c>
      <c r="AQ12" s="126">
        <v>190</v>
      </c>
      <c r="AR12" s="120">
        <v>1</v>
      </c>
      <c r="AS12" s="120">
        <v>12</v>
      </c>
      <c r="AT12" s="126">
        <v>190</v>
      </c>
      <c r="AU12" s="120">
        <v>1</v>
      </c>
      <c r="AV12" s="120">
        <v>12</v>
      </c>
      <c r="AW12" s="126">
        <v>190</v>
      </c>
      <c r="AX12" s="120">
        <v>1</v>
      </c>
      <c r="AY12" s="120">
        <v>12</v>
      </c>
      <c r="AZ12" s="76">
        <v>190</v>
      </c>
    </row>
    <row r="13" spans="1:52" x14ac:dyDescent="0.25">
      <c r="A13" s="118" t="s">
        <v>10</v>
      </c>
      <c r="B13" s="119">
        <v>1</v>
      </c>
      <c r="C13" s="119">
        <v>18</v>
      </c>
      <c r="D13" s="119">
        <v>249</v>
      </c>
      <c r="E13" s="119">
        <v>1</v>
      </c>
      <c r="F13" s="119">
        <v>18</v>
      </c>
      <c r="G13" s="119">
        <v>249</v>
      </c>
      <c r="H13" s="120">
        <v>1</v>
      </c>
      <c r="I13" s="120">
        <v>18</v>
      </c>
      <c r="J13" s="120">
        <v>249</v>
      </c>
      <c r="K13" s="120">
        <v>1</v>
      </c>
      <c r="L13" s="120">
        <v>18</v>
      </c>
      <c r="M13" s="76">
        <v>249</v>
      </c>
      <c r="N13" s="120">
        <v>1</v>
      </c>
      <c r="O13" s="120">
        <v>18</v>
      </c>
      <c r="P13" s="76">
        <v>249</v>
      </c>
      <c r="Q13" s="120">
        <v>1</v>
      </c>
      <c r="R13" s="120">
        <v>18</v>
      </c>
      <c r="S13" s="76">
        <v>249</v>
      </c>
      <c r="T13" s="120">
        <v>1</v>
      </c>
      <c r="U13" s="120">
        <v>18</v>
      </c>
      <c r="V13" s="76">
        <v>249</v>
      </c>
      <c r="W13" s="120">
        <v>1</v>
      </c>
      <c r="X13" s="120">
        <v>18</v>
      </c>
      <c r="Y13" s="76">
        <v>249</v>
      </c>
      <c r="Z13" s="120">
        <v>1</v>
      </c>
      <c r="AA13" s="121">
        <v>18</v>
      </c>
      <c r="AB13" s="58">
        <v>249</v>
      </c>
      <c r="AC13" s="120">
        <v>1</v>
      </c>
      <c r="AD13" s="120">
        <v>18</v>
      </c>
      <c r="AE13" s="76">
        <v>249</v>
      </c>
      <c r="AF13" s="120">
        <v>1</v>
      </c>
      <c r="AG13" s="120">
        <v>18</v>
      </c>
      <c r="AH13" s="76">
        <v>249</v>
      </c>
      <c r="AI13" s="120">
        <v>1</v>
      </c>
      <c r="AJ13" s="120">
        <v>18</v>
      </c>
      <c r="AK13" s="76">
        <v>249</v>
      </c>
      <c r="AL13" s="120">
        <v>1</v>
      </c>
      <c r="AM13" s="120">
        <v>18</v>
      </c>
      <c r="AN13" s="76">
        <v>249</v>
      </c>
      <c r="AO13" s="120">
        <v>1</v>
      </c>
      <c r="AP13" s="120">
        <v>18</v>
      </c>
      <c r="AQ13" s="126">
        <v>249</v>
      </c>
      <c r="AR13" s="120">
        <v>1</v>
      </c>
      <c r="AS13" s="120">
        <v>18</v>
      </c>
      <c r="AT13" s="126">
        <v>249</v>
      </c>
      <c r="AU13" s="120">
        <v>1</v>
      </c>
      <c r="AV13" s="120">
        <v>18</v>
      </c>
      <c r="AW13" s="126">
        <v>249</v>
      </c>
      <c r="AX13" s="120">
        <v>1</v>
      </c>
      <c r="AY13" s="120">
        <v>18</v>
      </c>
      <c r="AZ13" s="76">
        <v>249</v>
      </c>
    </row>
    <row r="14" spans="1:52" x14ac:dyDescent="0.25">
      <c r="A14" s="118" t="s">
        <v>11</v>
      </c>
      <c r="B14" s="119">
        <v>1</v>
      </c>
      <c r="C14" s="119">
        <v>260</v>
      </c>
      <c r="D14" s="119">
        <v>818.7</v>
      </c>
      <c r="E14" s="119">
        <v>1</v>
      </c>
      <c r="F14" s="119">
        <v>260</v>
      </c>
      <c r="G14" s="119">
        <v>818.7</v>
      </c>
      <c r="H14" s="120">
        <v>1</v>
      </c>
      <c r="I14" s="120">
        <v>260</v>
      </c>
      <c r="J14" s="120">
        <v>818.7</v>
      </c>
      <c r="K14" s="120">
        <v>1</v>
      </c>
      <c r="L14" s="120">
        <v>260</v>
      </c>
      <c r="M14" s="76">
        <v>818.7</v>
      </c>
      <c r="N14" s="120">
        <v>1</v>
      </c>
      <c r="O14" s="120">
        <v>260</v>
      </c>
      <c r="P14" s="76">
        <v>818.7</v>
      </c>
      <c r="Q14" s="120">
        <v>1</v>
      </c>
      <c r="R14" s="120">
        <v>260</v>
      </c>
      <c r="S14" s="76">
        <v>818.7</v>
      </c>
      <c r="T14" s="120">
        <v>1</v>
      </c>
      <c r="U14" s="120">
        <v>260</v>
      </c>
      <c r="V14" s="76">
        <v>818.7</v>
      </c>
      <c r="W14" s="120">
        <v>1</v>
      </c>
      <c r="X14" s="120">
        <v>260</v>
      </c>
      <c r="Y14" s="76">
        <v>818.7</v>
      </c>
      <c r="Z14" s="120">
        <v>1</v>
      </c>
      <c r="AA14" s="121">
        <v>260</v>
      </c>
      <c r="AB14" s="58">
        <v>818.7</v>
      </c>
      <c r="AC14" s="120">
        <v>1</v>
      </c>
      <c r="AD14" s="120">
        <v>260</v>
      </c>
      <c r="AE14" s="76">
        <v>818.7</v>
      </c>
      <c r="AF14" s="120">
        <v>1</v>
      </c>
      <c r="AG14" s="120">
        <v>260</v>
      </c>
      <c r="AH14" s="76">
        <v>818.7</v>
      </c>
      <c r="AI14" s="120">
        <v>1</v>
      </c>
      <c r="AJ14" s="120">
        <v>260</v>
      </c>
      <c r="AK14" s="76">
        <v>773</v>
      </c>
      <c r="AL14" s="120">
        <v>1</v>
      </c>
      <c r="AM14" s="120">
        <v>260</v>
      </c>
      <c r="AN14" s="76">
        <v>773</v>
      </c>
      <c r="AO14" s="120">
        <v>1</v>
      </c>
      <c r="AP14" s="120">
        <v>260</v>
      </c>
      <c r="AQ14" s="126">
        <v>773</v>
      </c>
      <c r="AR14" s="120">
        <v>1</v>
      </c>
      <c r="AS14" s="120">
        <v>260</v>
      </c>
      <c r="AT14" s="126">
        <v>777</v>
      </c>
      <c r="AU14" s="120">
        <v>1</v>
      </c>
      <c r="AV14" s="120">
        <v>260</v>
      </c>
      <c r="AW14" s="126">
        <v>777</v>
      </c>
      <c r="AX14" s="120">
        <v>1</v>
      </c>
      <c r="AY14" s="120">
        <v>260</v>
      </c>
      <c r="AZ14" s="76">
        <v>777</v>
      </c>
    </row>
    <row r="15" spans="1:52" x14ac:dyDescent="0.25">
      <c r="A15" s="118" t="s">
        <v>12</v>
      </c>
      <c r="B15" s="119">
        <v>1</v>
      </c>
      <c r="C15" s="119">
        <v>708</v>
      </c>
      <c r="D15" s="119">
        <v>1729.1</v>
      </c>
      <c r="E15" s="119">
        <v>1</v>
      </c>
      <c r="F15" s="119">
        <v>708</v>
      </c>
      <c r="G15" s="119">
        <v>1729.1</v>
      </c>
      <c r="H15" s="120">
        <v>1</v>
      </c>
      <c r="I15" s="120">
        <v>708</v>
      </c>
      <c r="J15" s="120">
        <v>1729.1</v>
      </c>
      <c r="K15" s="120">
        <v>1</v>
      </c>
      <c r="L15" s="120">
        <v>708</v>
      </c>
      <c r="M15" s="76">
        <v>1729.1</v>
      </c>
      <c r="N15" s="120">
        <v>1</v>
      </c>
      <c r="O15" s="120">
        <v>708</v>
      </c>
      <c r="P15" s="76">
        <v>1729.1</v>
      </c>
      <c r="Q15" s="120">
        <v>1</v>
      </c>
      <c r="R15" s="120">
        <v>708</v>
      </c>
      <c r="S15" s="76">
        <v>1729.1</v>
      </c>
      <c r="T15" s="120">
        <v>1</v>
      </c>
      <c r="U15" s="120">
        <v>708</v>
      </c>
      <c r="V15" s="76">
        <v>1729.1</v>
      </c>
      <c r="W15" s="120">
        <v>1</v>
      </c>
      <c r="X15" s="120">
        <v>708</v>
      </c>
      <c r="Y15" s="76">
        <v>1729.1</v>
      </c>
      <c r="Z15" s="120">
        <v>1</v>
      </c>
      <c r="AA15" s="121">
        <v>708</v>
      </c>
      <c r="AB15" s="58">
        <v>1729.1</v>
      </c>
      <c r="AC15" s="120">
        <v>1</v>
      </c>
      <c r="AD15" s="120">
        <v>708</v>
      </c>
      <c r="AE15" s="76">
        <v>1729.1</v>
      </c>
      <c r="AF15" s="120">
        <v>1</v>
      </c>
      <c r="AG15" s="120">
        <v>708</v>
      </c>
      <c r="AH15" s="76">
        <v>1612.5</v>
      </c>
      <c r="AI15" s="120">
        <v>1</v>
      </c>
      <c r="AJ15" s="120">
        <v>708</v>
      </c>
      <c r="AK15" s="76">
        <v>1612.5</v>
      </c>
      <c r="AL15" s="120">
        <v>1</v>
      </c>
      <c r="AM15" s="120">
        <v>708</v>
      </c>
      <c r="AN15" s="76">
        <v>1612.5</v>
      </c>
      <c r="AO15" s="120">
        <v>1</v>
      </c>
      <c r="AP15" s="120">
        <v>708</v>
      </c>
      <c r="AQ15" s="76">
        <v>1612.5</v>
      </c>
      <c r="AR15" s="120">
        <v>1</v>
      </c>
      <c r="AS15" s="120">
        <v>708</v>
      </c>
      <c r="AT15" s="76">
        <v>1612.5</v>
      </c>
      <c r="AU15" s="120">
        <v>1</v>
      </c>
      <c r="AV15" s="120">
        <v>708</v>
      </c>
      <c r="AW15" s="76">
        <v>1612.5</v>
      </c>
      <c r="AX15" s="120">
        <v>1</v>
      </c>
      <c r="AY15" s="120">
        <v>708</v>
      </c>
      <c r="AZ15" s="76">
        <v>1612.5</v>
      </c>
    </row>
    <row r="16" spans="1:52" x14ac:dyDescent="0.25">
      <c r="A16" s="118" t="s">
        <v>13</v>
      </c>
      <c r="B16" s="119">
        <v>1</v>
      </c>
      <c r="C16" s="119">
        <v>515</v>
      </c>
      <c r="D16" s="119">
        <v>1363.5</v>
      </c>
      <c r="E16" s="119">
        <v>1</v>
      </c>
      <c r="F16" s="119">
        <v>515</v>
      </c>
      <c r="G16" s="119">
        <v>1363.5</v>
      </c>
      <c r="H16" s="120">
        <v>1</v>
      </c>
      <c r="I16" s="120">
        <v>515</v>
      </c>
      <c r="J16" s="120">
        <v>1015</v>
      </c>
      <c r="K16" s="120">
        <v>1</v>
      </c>
      <c r="L16" s="120">
        <v>515</v>
      </c>
      <c r="M16" s="76">
        <v>1015</v>
      </c>
      <c r="N16" s="120">
        <v>1</v>
      </c>
      <c r="O16" s="120">
        <v>515</v>
      </c>
      <c r="P16" s="76">
        <v>1015</v>
      </c>
      <c r="Q16" s="120">
        <v>1</v>
      </c>
      <c r="R16" s="120">
        <v>515</v>
      </c>
      <c r="S16" s="76">
        <v>1015</v>
      </c>
      <c r="T16" s="120">
        <v>1</v>
      </c>
      <c r="U16" s="120">
        <v>515</v>
      </c>
      <c r="V16" s="76">
        <v>1015</v>
      </c>
      <c r="W16" s="120">
        <v>1</v>
      </c>
      <c r="X16" s="120">
        <v>515</v>
      </c>
      <c r="Y16" s="76">
        <v>1015</v>
      </c>
      <c r="Z16" s="120">
        <v>1</v>
      </c>
      <c r="AA16" s="121">
        <v>515</v>
      </c>
      <c r="AB16" s="58">
        <v>1015</v>
      </c>
      <c r="AC16" s="120">
        <v>1</v>
      </c>
      <c r="AD16" s="120">
        <v>515</v>
      </c>
      <c r="AE16" s="76">
        <v>1015</v>
      </c>
      <c r="AF16" s="120">
        <v>1</v>
      </c>
      <c r="AG16" s="120">
        <v>515</v>
      </c>
      <c r="AH16" s="76">
        <v>1015</v>
      </c>
      <c r="AI16" s="120">
        <v>1</v>
      </c>
      <c r="AJ16" s="120">
        <v>515</v>
      </c>
      <c r="AK16" s="76">
        <v>1015</v>
      </c>
      <c r="AL16" s="120">
        <v>1</v>
      </c>
      <c r="AM16" s="120">
        <v>515</v>
      </c>
      <c r="AN16" s="76">
        <v>1015</v>
      </c>
      <c r="AO16" s="120">
        <v>1</v>
      </c>
      <c r="AP16" s="120">
        <v>515</v>
      </c>
      <c r="AQ16" s="126">
        <v>1015</v>
      </c>
      <c r="AR16" s="120">
        <v>1</v>
      </c>
      <c r="AS16" s="120">
        <v>515</v>
      </c>
      <c r="AT16" s="126">
        <v>1015</v>
      </c>
      <c r="AU16" s="120">
        <v>1</v>
      </c>
      <c r="AV16" s="120">
        <v>515</v>
      </c>
      <c r="AW16" s="126">
        <v>1015</v>
      </c>
      <c r="AX16" s="120">
        <v>1</v>
      </c>
      <c r="AY16" s="120">
        <v>515</v>
      </c>
      <c r="AZ16" s="76">
        <v>1015</v>
      </c>
    </row>
    <row r="17" spans="1:52" x14ac:dyDescent="0.25">
      <c r="A17" s="122" t="s">
        <v>44</v>
      </c>
      <c r="B17" s="123">
        <f>SUM(B5:B16)</f>
        <v>12</v>
      </c>
      <c r="C17" s="123">
        <f t="shared" ref="C17:D17" si="0">SUM(C5:C16)</f>
        <v>3892.3</v>
      </c>
      <c r="D17" s="123">
        <f t="shared" si="0"/>
        <v>11698.57</v>
      </c>
      <c r="E17" s="123">
        <f>SUM(E5:E16)</f>
        <v>12</v>
      </c>
      <c r="F17" s="123">
        <f t="shared" ref="F17:G17" si="1">SUM(F5:F16)</f>
        <v>3892.3</v>
      </c>
      <c r="G17" s="123">
        <f t="shared" si="1"/>
        <v>11698.57</v>
      </c>
      <c r="H17" s="124">
        <f>SUM(H5:H16)</f>
        <v>12</v>
      </c>
      <c r="I17" s="124">
        <f t="shared" ref="I17:J17" si="2">SUM(I5:I16)</f>
        <v>3892.3</v>
      </c>
      <c r="J17" s="124">
        <f t="shared" si="2"/>
        <v>11172.27</v>
      </c>
      <c r="K17" s="124">
        <f>SUM(K5:K16)</f>
        <v>12</v>
      </c>
      <c r="L17" s="124">
        <f t="shared" ref="L17:M17" si="3">SUM(L5:L16)</f>
        <v>3892.3</v>
      </c>
      <c r="M17" s="125">
        <f t="shared" si="3"/>
        <v>10923.890230942809</v>
      </c>
      <c r="N17" s="124">
        <f>SUM(N5:N16)</f>
        <v>12</v>
      </c>
      <c r="O17" s="124">
        <f t="shared" ref="O17:P17" si="4">SUM(O5:O16)</f>
        <v>3862.3</v>
      </c>
      <c r="P17" s="125">
        <f t="shared" si="4"/>
        <v>10944.129295315191</v>
      </c>
      <c r="Q17" s="124">
        <f>SUM(Q5:Q16)</f>
        <v>12</v>
      </c>
      <c r="R17" s="124">
        <f t="shared" ref="R17:S17" si="5">SUM(R5:R16)</f>
        <v>3862.3</v>
      </c>
      <c r="S17" s="125">
        <f t="shared" si="5"/>
        <v>10944.129295315191</v>
      </c>
      <c r="T17" s="124">
        <f>SUM(T5:T16)</f>
        <v>12</v>
      </c>
      <c r="U17" s="124">
        <f t="shared" ref="U17:V17" si="6">SUM(U5:U16)</f>
        <v>3862.3</v>
      </c>
      <c r="V17" s="125">
        <f t="shared" si="6"/>
        <v>10944.170000000002</v>
      </c>
      <c r="W17" s="124">
        <f>SUM(W5:W16)</f>
        <v>12</v>
      </c>
      <c r="X17" s="124">
        <f t="shared" ref="X17:Y17" si="7">SUM(X5:X16)</f>
        <v>3837.3</v>
      </c>
      <c r="Y17" s="125">
        <f t="shared" si="7"/>
        <v>10743.4</v>
      </c>
      <c r="Z17" s="124">
        <f>SUM(Z5:Z16)</f>
        <v>11</v>
      </c>
      <c r="AA17" s="124">
        <f t="shared" ref="AA17:AB17" si="8">SUM(AA5:AA16)</f>
        <v>3783.3</v>
      </c>
      <c r="AB17" s="125">
        <f t="shared" si="8"/>
        <v>10124.599999999999</v>
      </c>
      <c r="AC17" s="124">
        <f>SUM(AC5:AC16)</f>
        <v>11</v>
      </c>
      <c r="AD17" s="124">
        <f t="shared" ref="AD17:AE17" si="9">SUM(AD5:AD16)</f>
        <v>3783.3</v>
      </c>
      <c r="AE17" s="125">
        <f t="shared" si="9"/>
        <v>10121.4</v>
      </c>
      <c r="AF17" s="124">
        <f>SUM(AF5:AF16)</f>
        <v>11</v>
      </c>
      <c r="AG17" s="124">
        <f t="shared" ref="AG17:AH17" si="10">SUM(AG5:AG16)</f>
        <v>3783.3</v>
      </c>
      <c r="AH17" s="125">
        <f t="shared" si="10"/>
        <v>10004.799999999999</v>
      </c>
      <c r="AI17" s="124">
        <f>SUM(AI5:AI16)</f>
        <v>11</v>
      </c>
      <c r="AJ17" s="124">
        <f t="shared" ref="AJ17:AK17" si="11">SUM(AJ5:AJ16)</f>
        <v>3783.3</v>
      </c>
      <c r="AK17" s="125">
        <f t="shared" si="11"/>
        <v>9848.1</v>
      </c>
      <c r="AL17" s="124">
        <f>SUM(AL5:AL16)</f>
        <v>11</v>
      </c>
      <c r="AM17" s="124">
        <f t="shared" ref="AM17:AN17" si="12">SUM(AM5:AM16)</f>
        <v>3786.23</v>
      </c>
      <c r="AN17" s="125">
        <f t="shared" si="12"/>
        <v>9703.4</v>
      </c>
      <c r="AO17" s="124">
        <f>SUM(AO5:AO16)</f>
        <v>11</v>
      </c>
      <c r="AP17" s="124">
        <f t="shared" ref="AP17:AQ17" si="13">SUM(AP5:AP16)</f>
        <v>3788.3</v>
      </c>
      <c r="AQ17" s="125">
        <f t="shared" si="13"/>
        <v>9703.4</v>
      </c>
      <c r="AR17" s="124">
        <f>SUM(AR5:AR16)</f>
        <v>11</v>
      </c>
      <c r="AS17" s="124">
        <f t="shared" ref="AS17:AT17" si="14">SUM(AS5:AS16)</f>
        <v>3788.3</v>
      </c>
      <c r="AT17" s="125">
        <f t="shared" si="14"/>
        <v>9537.7999999999993</v>
      </c>
      <c r="AU17" s="124">
        <f>SUM(AU5:AU16)</f>
        <v>11</v>
      </c>
      <c r="AV17" s="124">
        <f t="shared" ref="AV17:AW17" si="15">SUM(AV5:AV16)</f>
        <v>3788.3</v>
      </c>
      <c r="AW17" s="125">
        <f t="shared" si="15"/>
        <v>9537.7999999999993</v>
      </c>
      <c r="AX17" s="124">
        <f>SUM(AX5:AX16)</f>
        <v>11</v>
      </c>
      <c r="AY17" s="124">
        <f t="shared" ref="AY17:AZ17" si="16">SUM(AY5:AY16)</f>
        <v>3788.3</v>
      </c>
      <c r="AZ17" s="125">
        <f t="shared" si="16"/>
        <v>9707.4</v>
      </c>
    </row>
  </sheetData>
  <mergeCells count="18">
    <mergeCell ref="AF3:AH3"/>
    <mergeCell ref="AX3:AZ3"/>
    <mergeCell ref="AC3:AE3"/>
    <mergeCell ref="Z3:AB3"/>
    <mergeCell ref="W3:Y3"/>
    <mergeCell ref="AU3:AW3"/>
    <mergeCell ref="A3:A4"/>
    <mergeCell ref="B3:D3"/>
    <mergeCell ref="N3:P3"/>
    <mergeCell ref="K3:M3"/>
    <mergeCell ref="H3:J3"/>
    <mergeCell ref="E3:G3"/>
    <mergeCell ref="AR3:AT3"/>
    <mergeCell ref="AO3:AQ3"/>
    <mergeCell ref="AL3:AN3"/>
    <mergeCell ref="T3:V3"/>
    <mergeCell ref="Q3:S3"/>
    <mergeCell ref="AI3:AK3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39" sqref="G39"/>
    </sheetView>
  </sheetViews>
  <sheetFormatPr defaultColWidth="8.85546875" defaultRowHeight="15" x14ac:dyDescent="0.25"/>
  <cols>
    <col min="1" max="1" width="27.7109375" style="1" customWidth="1"/>
    <col min="2" max="2" width="7.5703125" style="1" customWidth="1"/>
    <col min="3" max="3" width="14.42578125" style="1" customWidth="1"/>
    <col min="4" max="4" width="16.85546875" style="1" customWidth="1"/>
    <col min="5" max="16384" width="8.85546875" style="1"/>
  </cols>
  <sheetData>
    <row r="1" spans="1:1" x14ac:dyDescent="0.25">
      <c r="A1" s="1" t="s">
        <v>84</v>
      </c>
    </row>
    <row r="2" spans="1:1" x14ac:dyDescent="0.25">
      <c r="A2" s="1" t="s">
        <v>39</v>
      </c>
    </row>
    <row r="3" spans="1:1" x14ac:dyDescent="0.25">
      <c r="A3" s="1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2"/>
  <sheetViews>
    <sheetView view="pageBreakPreview" zoomScale="110" zoomScaleNormal="100" zoomScaleSheetLayoutView="110" workbookViewId="0">
      <selection activeCell="AI6" sqref="AI6"/>
    </sheetView>
  </sheetViews>
  <sheetFormatPr defaultColWidth="8.85546875" defaultRowHeight="15" outlineLevelRow="1" outlineLevelCol="1" x14ac:dyDescent="0.25"/>
  <cols>
    <col min="1" max="1" width="43.28515625" style="1" customWidth="1"/>
    <col min="2" max="2" width="7.5703125" style="1" hidden="1" customWidth="1" outlineLevel="1"/>
    <col min="3" max="3" width="18.7109375" style="1" hidden="1" customWidth="1" outlineLevel="1"/>
    <col min="4" max="4" width="7.5703125" style="1" hidden="1" customWidth="1" outlineLevel="1"/>
    <col min="5" max="5" width="18.7109375" style="1" hidden="1" customWidth="1" outlineLevel="1"/>
    <col min="6" max="6" width="7.5703125" style="1" hidden="1" customWidth="1" outlineLevel="1"/>
    <col min="7" max="7" width="18.7109375" style="1" hidden="1" customWidth="1" outlineLevel="1"/>
    <col min="8" max="8" width="7.5703125" style="1" hidden="1" customWidth="1" outlineLevel="1"/>
    <col min="9" max="9" width="18.7109375" style="1" hidden="1" customWidth="1" outlineLevel="1"/>
    <col min="10" max="10" width="7.5703125" style="1" hidden="1" customWidth="1" outlineLevel="1"/>
    <col min="11" max="11" width="18.7109375" style="1" hidden="1" customWidth="1" outlineLevel="1"/>
    <col min="12" max="12" width="7.5703125" style="1" hidden="1" customWidth="1" outlineLevel="1"/>
    <col min="13" max="13" width="18.7109375" style="1" hidden="1" customWidth="1" outlineLevel="1"/>
    <col min="14" max="14" width="7.5703125" style="1" hidden="1" customWidth="1" outlineLevel="1"/>
    <col min="15" max="15" width="18.7109375" style="1" hidden="1" customWidth="1" outlineLevel="1"/>
    <col min="16" max="16" width="7.5703125" style="1" hidden="1" customWidth="1" outlineLevel="1"/>
    <col min="17" max="17" width="18.7109375" style="1" hidden="1" customWidth="1" outlineLevel="1"/>
    <col min="18" max="18" width="7.5703125" style="1" hidden="1" customWidth="1" outlineLevel="1"/>
    <col min="19" max="19" width="18.7109375" style="1" hidden="1" customWidth="1" outlineLevel="1"/>
    <col min="20" max="20" width="7.5703125" style="1" hidden="1" customWidth="1" outlineLevel="1"/>
    <col min="21" max="21" width="18.7109375" style="1" hidden="1" customWidth="1" outlineLevel="1"/>
    <col min="22" max="22" width="7.5703125" style="1" hidden="1" customWidth="1" outlineLevel="1"/>
    <col min="23" max="23" width="18.7109375" style="1" hidden="1" customWidth="1" outlineLevel="1"/>
    <col min="24" max="24" width="7.5703125" style="1" hidden="1" customWidth="1" outlineLevel="1" collapsed="1"/>
    <col min="25" max="25" width="18.7109375" style="1" hidden="1" customWidth="1" outlineLevel="1"/>
    <col min="26" max="26" width="7.5703125" style="1" hidden="1" customWidth="1" outlineLevel="1" collapsed="1"/>
    <col min="27" max="27" width="18.7109375" style="1" hidden="1" customWidth="1" outlineLevel="1"/>
    <col min="28" max="28" width="7.5703125" style="1" hidden="1" customWidth="1" outlineLevel="1"/>
    <col min="29" max="29" width="18.7109375" style="1" hidden="1" customWidth="1" outlineLevel="1"/>
    <col min="30" max="30" width="7.5703125" style="1" hidden="1" customWidth="1" outlineLevel="1"/>
    <col min="31" max="31" width="18.7109375" style="1" hidden="1" customWidth="1" outlineLevel="1"/>
    <col min="32" max="32" width="7.5703125" style="1" hidden="1" customWidth="1" outlineLevel="1" collapsed="1"/>
    <col min="33" max="33" width="18.7109375" style="1" hidden="1" customWidth="1" outlineLevel="1"/>
    <col min="34" max="34" width="7.5703125" style="1" customWidth="1" collapsed="1"/>
    <col min="35" max="35" width="18.7109375" style="1" customWidth="1"/>
    <col min="36" max="16384" width="8.85546875" style="1"/>
  </cols>
  <sheetData>
    <row r="1" spans="1:35" x14ac:dyDescent="0.25">
      <c r="A1" s="1" t="s">
        <v>84</v>
      </c>
    </row>
    <row r="2" spans="1:35" x14ac:dyDescent="0.25">
      <c r="A2" s="1" t="s">
        <v>16</v>
      </c>
    </row>
    <row r="3" spans="1:35" x14ac:dyDescent="0.25">
      <c r="A3" s="132" t="s">
        <v>0</v>
      </c>
      <c r="B3" s="131" t="s">
        <v>34</v>
      </c>
      <c r="C3" s="131"/>
      <c r="D3" s="131" t="s">
        <v>33</v>
      </c>
      <c r="E3" s="131"/>
      <c r="F3" s="131" t="s">
        <v>37</v>
      </c>
      <c r="G3" s="131"/>
      <c r="H3" s="131" t="s">
        <v>38</v>
      </c>
      <c r="I3" s="131"/>
      <c r="J3" s="131" t="s">
        <v>40</v>
      </c>
      <c r="K3" s="131"/>
      <c r="L3" s="131" t="s">
        <v>42</v>
      </c>
      <c r="M3" s="131"/>
      <c r="N3" s="131" t="s">
        <v>43</v>
      </c>
      <c r="O3" s="131"/>
      <c r="P3" s="131" t="s">
        <v>45</v>
      </c>
      <c r="Q3" s="131"/>
      <c r="R3" s="131" t="s">
        <v>46</v>
      </c>
      <c r="S3" s="131"/>
      <c r="T3" s="131" t="s">
        <v>85</v>
      </c>
      <c r="U3" s="131"/>
      <c r="V3" s="131" t="s">
        <v>140</v>
      </c>
      <c r="W3" s="131"/>
      <c r="X3" s="131" t="s">
        <v>141</v>
      </c>
      <c r="Y3" s="131"/>
      <c r="Z3" s="131" t="s">
        <v>142</v>
      </c>
      <c r="AA3" s="131"/>
      <c r="AB3" s="131" t="s">
        <v>143</v>
      </c>
      <c r="AC3" s="131"/>
      <c r="AD3" s="131" t="s">
        <v>144</v>
      </c>
      <c r="AE3" s="131"/>
      <c r="AF3" s="131" t="s">
        <v>145</v>
      </c>
      <c r="AG3" s="131"/>
      <c r="AH3" s="131" t="s">
        <v>146</v>
      </c>
      <c r="AI3" s="131"/>
    </row>
    <row r="4" spans="1:35" s="2" customFormat="1" ht="45" x14ac:dyDescent="0.25">
      <c r="A4" s="132"/>
      <c r="B4" s="18" t="s">
        <v>14</v>
      </c>
      <c r="C4" s="18" t="s">
        <v>2</v>
      </c>
      <c r="D4" s="18" t="s">
        <v>14</v>
      </c>
      <c r="E4" s="18" t="s">
        <v>2</v>
      </c>
      <c r="F4" s="18" t="s">
        <v>14</v>
      </c>
      <c r="G4" s="18" t="s">
        <v>2</v>
      </c>
      <c r="H4" s="18" t="s">
        <v>14</v>
      </c>
      <c r="I4" s="18" t="s">
        <v>2</v>
      </c>
      <c r="J4" s="18" t="s">
        <v>14</v>
      </c>
      <c r="K4" s="18" t="s">
        <v>2</v>
      </c>
      <c r="L4" s="18" t="s">
        <v>14</v>
      </c>
      <c r="M4" s="18" t="s">
        <v>2</v>
      </c>
      <c r="N4" s="18" t="s">
        <v>14</v>
      </c>
      <c r="O4" s="18" t="s">
        <v>2</v>
      </c>
      <c r="P4" s="18" t="s">
        <v>14</v>
      </c>
      <c r="Q4" s="18" t="s">
        <v>2</v>
      </c>
      <c r="R4" s="18" t="s">
        <v>14</v>
      </c>
      <c r="S4" s="18" t="s">
        <v>2</v>
      </c>
      <c r="T4" s="63" t="s">
        <v>14</v>
      </c>
      <c r="U4" s="63" t="s">
        <v>2</v>
      </c>
      <c r="V4" s="113" t="s">
        <v>14</v>
      </c>
      <c r="W4" s="113" t="s">
        <v>2</v>
      </c>
      <c r="X4" s="114" t="s">
        <v>14</v>
      </c>
      <c r="Y4" s="114" t="s">
        <v>2</v>
      </c>
      <c r="Z4" s="115" t="s">
        <v>14</v>
      </c>
      <c r="AA4" s="115" t="s">
        <v>2</v>
      </c>
      <c r="AB4" s="117" t="s">
        <v>14</v>
      </c>
      <c r="AC4" s="117" t="s">
        <v>2</v>
      </c>
      <c r="AD4" s="128" t="s">
        <v>14</v>
      </c>
      <c r="AE4" s="128" t="s">
        <v>2</v>
      </c>
      <c r="AF4" s="129" t="s">
        <v>14</v>
      </c>
      <c r="AG4" s="129" t="s">
        <v>2</v>
      </c>
      <c r="AH4" s="130" t="s">
        <v>14</v>
      </c>
      <c r="AI4" s="130" t="s">
        <v>2</v>
      </c>
    </row>
    <row r="5" spans="1:35" ht="30" hidden="1" outlineLevel="1" x14ac:dyDescent="0.25">
      <c r="A5" s="4" t="s">
        <v>18</v>
      </c>
      <c r="B5" s="5">
        <v>1</v>
      </c>
      <c r="C5" s="5">
        <v>402</v>
      </c>
      <c r="D5" s="5">
        <v>1</v>
      </c>
      <c r="E5" s="11">
        <v>302</v>
      </c>
      <c r="F5" s="5">
        <v>1</v>
      </c>
      <c r="G5" s="11">
        <v>302</v>
      </c>
      <c r="H5" s="5">
        <v>1</v>
      </c>
      <c r="I5" s="11">
        <v>302</v>
      </c>
      <c r="J5" s="5">
        <v>1</v>
      </c>
      <c r="K5" s="11">
        <v>302</v>
      </c>
      <c r="L5" s="5">
        <v>1</v>
      </c>
      <c r="M5" s="11">
        <v>302</v>
      </c>
      <c r="N5" s="5">
        <v>1</v>
      </c>
      <c r="O5" s="11">
        <v>302</v>
      </c>
      <c r="P5" s="5">
        <v>1</v>
      </c>
      <c r="Q5" s="11">
        <v>302</v>
      </c>
      <c r="R5" s="5">
        <v>1</v>
      </c>
      <c r="S5" s="59">
        <v>302</v>
      </c>
      <c r="T5" s="5"/>
      <c r="U5" s="65"/>
      <c r="V5" s="9"/>
      <c r="W5" s="65"/>
      <c r="X5" s="9"/>
      <c r="Y5" s="65"/>
      <c r="Z5" s="9"/>
      <c r="AA5" s="65"/>
      <c r="AB5" s="9"/>
      <c r="AC5" s="65"/>
      <c r="AD5" s="9"/>
      <c r="AE5" s="59"/>
      <c r="AF5" s="9"/>
      <c r="AG5" s="59"/>
      <c r="AH5" s="9"/>
      <c r="AI5" s="59"/>
    </row>
    <row r="6" spans="1:35" ht="31.5" customHeight="1" collapsed="1" x14ac:dyDescent="0.25">
      <c r="A6" s="118" t="s">
        <v>19</v>
      </c>
      <c r="B6" s="5">
        <v>1</v>
      </c>
      <c r="C6" s="5">
        <v>25.8</v>
      </c>
      <c r="D6" s="5">
        <v>1</v>
      </c>
      <c r="E6" s="11">
        <v>25.8</v>
      </c>
      <c r="F6" s="5">
        <v>1</v>
      </c>
      <c r="G6" s="11">
        <v>25.8</v>
      </c>
      <c r="H6" s="5">
        <v>1</v>
      </c>
      <c r="I6" s="11">
        <v>25.8</v>
      </c>
      <c r="J6" s="5">
        <v>1</v>
      </c>
      <c r="K6" s="11">
        <v>25.8</v>
      </c>
      <c r="L6" s="5">
        <v>1</v>
      </c>
      <c r="M6" s="11">
        <v>25.8</v>
      </c>
      <c r="N6" s="5">
        <v>1</v>
      </c>
      <c r="O6" s="11">
        <v>25.8</v>
      </c>
      <c r="P6" s="5">
        <v>1</v>
      </c>
      <c r="Q6" s="11">
        <v>25.8</v>
      </c>
      <c r="R6" s="5">
        <v>1</v>
      </c>
      <c r="S6" s="59">
        <v>25.8</v>
      </c>
      <c r="T6" s="5">
        <v>1</v>
      </c>
      <c r="U6" s="59">
        <v>25.8</v>
      </c>
      <c r="V6" s="5">
        <v>1</v>
      </c>
      <c r="W6" s="59">
        <v>25.8</v>
      </c>
      <c r="X6" s="5">
        <v>1</v>
      </c>
      <c r="Y6" s="59">
        <v>25.8</v>
      </c>
      <c r="Z6" s="10">
        <v>1</v>
      </c>
      <c r="AA6" s="59">
        <v>25.8</v>
      </c>
      <c r="AB6" s="10">
        <v>1</v>
      </c>
      <c r="AC6" s="14">
        <v>25.8</v>
      </c>
      <c r="AD6" s="10">
        <v>1</v>
      </c>
      <c r="AE6" s="14">
        <v>25.8</v>
      </c>
      <c r="AF6" s="10">
        <v>1</v>
      </c>
      <c r="AG6" s="14">
        <v>25.8</v>
      </c>
      <c r="AH6" s="10">
        <v>1</v>
      </c>
      <c r="AI6" s="14">
        <v>25.8</v>
      </c>
    </row>
    <row r="7" spans="1:35" x14ac:dyDescent="0.25">
      <c r="A7" s="118" t="s">
        <v>23</v>
      </c>
      <c r="B7" s="5">
        <v>1</v>
      </c>
      <c r="C7" s="5">
        <v>17.2</v>
      </c>
      <c r="D7" s="5">
        <v>1</v>
      </c>
      <c r="E7" s="11">
        <v>17.2</v>
      </c>
      <c r="F7" s="5">
        <v>1</v>
      </c>
      <c r="G7" s="11">
        <v>17.2</v>
      </c>
      <c r="H7" s="5">
        <v>1</v>
      </c>
      <c r="I7" s="11">
        <v>17.2</v>
      </c>
      <c r="J7" s="5">
        <v>1</v>
      </c>
      <c r="K7" s="11">
        <v>17.2</v>
      </c>
      <c r="L7" s="5">
        <v>1</v>
      </c>
      <c r="M7" s="11">
        <v>17.2</v>
      </c>
      <c r="N7" s="5">
        <v>1</v>
      </c>
      <c r="O7" s="11">
        <v>17.2</v>
      </c>
      <c r="P7" s="5">
        <v>1</v>
      </c>
      <c r="Q7" s="11">
        <v>17.2</v>
      </c>
      <c r="R7" s="5">
        <v>1</v>
      </c>
      <c r="S7" s="60">
        <v>17.2</v>
      </c>
      <c r="T7" s="5">
        <v>1</v>
      </c>
      <c r="U7" s="60">
        <v>17.2</v>
      </c>
      <c r="V7" s="5">
        <v>1</v>
      </c>
      <c r="W7" s="60">
        <v>17.2</v>
      </c>
      <c r="X7" s="5">
        <v>1</v>
      </c>
      <c r="Y7" s="60">
        <v>17.2</v>
      </c>
      <c r="Z7" s="10">
        <v>1</v>
      </c>
      <c r="AA7" s="60">
        <v>17.2</v>
      </c>
      <c r="AB7" s="10">
        <v>1</v>
      </c>
      <c r="AC7" s="76">
        <v>17.2</v>
      </c>
      <c r="AD7" s="10">
        <v>1</v>
      </c>
      <c r="AE7" s="76">
        <v>17.2</v>
      </c>
      <c r="AF7" s="10">
        <v>1</v>
      </c>
      <c r="AG7" s="76">
        <v>17.2</v>
      </c>
      <c r="AH7" s="10">
        <v>1</v>
      </c>
      <c r="AI7" s="76">
        <v>17.2</v>
      </c>
    </row>
    <row r="8" spans="1:35" x14ac:dyDescent="0.25">
      <c r="A8" s="118" t="s">
        <v>20</v>
      </c>
      <c r="B8" s="5">
        <v>1</v>
      </c>
      <c r="C8" s="5">
        <v>27.52</v>
      </c>
      <c r="D8" s="5">
        <v>1</v>
      </c>
      <c r="E8" s="11">
        <v>27.52</v>
      </c>
      <c r="F8" s="5">
        <v>1</v>
      </c>
      <c r="G8" s="11">
        <v>27.52</v>
      </c>
      <c r="H8" s="5">
        <v>1</v>
      </c>
      <c r="I8" s="11">
        <v>27.52</v>
      </c>
      <c r="J8" s="5">
        <v>1</v>
      </c>
      <c r="K8" s="11">
        <v>27.52</v>
      </c>
      <c r="L8" s="5">
        <v>1</v>
      </c>
      <c r="M8" s="11">
        <v>27.52</v>
      </c>
      <c r="N8" s="5">
        <v>1</v>
      </c>
      <c r="O8" s="11">
        <v>27.52</v>
      </c>
      <c r="P8" s="5">
        <v>1</v>
      </c>
      <c r="Q8" s="11">
        <v>27.52</v>
      </c>
      <c r="R8" s="5">
        <v>1</v>
      </c>
      <c r="S8" s="60">
        <v>27.52</v>
      </c>
      <c r="T8" s="5">
        <v>1</v>
      </c>
      <c r="U8" s="60">
        <v>27.52</v>
      </c>
      <c r="V8" s="5">
        <v>1</v>
      </c>
      <c r="W8" s="60">
        <v>27.52</v>
      </c>
      <c r="X8" s="5">
        <v>1</v>
      </c>
      <c r="Y8" s="60">
        <v>27.52</v>
      </c>
      <c r="Z8" s="10">
        <v>1</v>
      </c>
      <c r="AA8" s="60">
        <v>27.52</v>
      </c>
      <c r="AB8" s="10">
        <v>1</v>
      </c>
      <c r="AC8" s="60">
        <v>27.52</v>
      </c>
      <c r="AD8" s="10">
        <v>1</v>
      </c>
      <c r="AE8" s="60">
        <v>27.52</v>
      </c>
      <c r="AF8" s="10">
        <v>1</v>
      </c>
      <c r="AG8" s="60">
        <v>27.52</v>
      </c>
      <c r="AH8" s="10">
        <v>1</v>
      </c>
      <c r="AI8" s="60">
        <v>27.52</v>
      </c>
    </row>
    <row r="9" spans="1:35" x14ac:dyDescent="0.25">
      <c r="A9" s="118" t="s">
        <v>21</v>
      </c>
      <c r="B9" s="5">
        <v>1</v>
      </c>
      <c r="C9" s="5">
        <v>73.5</v>
      </c>
      <c r="D9" s="5">
        <v>1</v>
      </c>
      <c r="E9" s="11">
        <v>73.5</v>
      </c>
      <c r="F9" s="5">
        <v>1</v>
      </c>
      <c r="G9" s="11">
        <v>73.5</v>
      </c>
      <c r="H9" s="5">
        <v>1</v>
      </c>
      <c r="I9" s="11">
        <v>73.5</v>
      </c>
      <c r="J9" s="5">
        <v>1</v>
      </c>
      <c r="K9" s="11">
        <v>73.5</v>
      </c>
      <c r="L9" s="5">
        <v>1</v>
      </c>
      <c r="M9" s="11">
        <v>73.5</v>
      </c>
      <c r="N9" s="5">
        <v>1</v>
      </c>
      <c r="O9" s="11">
        <v>73.5</v>
      </c>
      <c r="P9" s="5">
        <v>1</v>
      </c>
      <c r="Q9" s="11">
        <v>73.5</v>
      </c>
      <c r="R9" s="5">
        <v>1</v>
      </c>
      <c r="S9" s="60">
        <v>73.5</v>
      </c>
      <c r="T9" s="5">
        <v>1</v>
      </c>
      <c r="U9" s="60">
        <v>73.5</v>
      </c>
      <c r="V9" s="5">
        <v>1</v>
      </c>
      <c r="W9" s="60">
        <v>73.5</v>
      </c>
      <c r="X9" s="5">
        <v>1</v>
      </c>
      <c r="Y9" s="60">
        <v>73.5</v>
      </c>
      <c r="Z9" s="10">
        <v>1</v>
      </c>
      <c r="AA9" s="60">
        <v>73.5</v>
      </c>
      <c r="AB9" s="10">
        <v>1</v>
      </c>
      <c r="AC9" s="76">
        <v>73.5</v>
      </c>
      <c r="AD9" s="10">
        <v>1</v>
      </c>
      <c r="AE9" s="76">
        <v>73.5</v>
      </c>
      <c r="AF9" s="10">
        <v>1</v>
      </c>
      <c r="AG9" s="76">
        <v>73.5</v>
      </c>
      <c r="AH9" s="10">
        <v>1</v>
      </c>
      <c r="AI9" s="76">
        <v>73.5</v>
      </c>
    </row>
    <row r="10" spans="1:35" x14ac:dyDescent="0.25">
      <c r="A10" s="118" t="s">
        <v>22</v>
      </c>
      <c r="B10" s="5">
        <v>1</v>
      </c>
      <c r="C10" s="5">
        <v>51.6</v>
      </c>
      <c r="D10" s="5">
        <v>1</v>
      </c>
      <c r="E10" s="11">
        <v>51.6</v>
      </c>
      <c r="F10" s="5">
        <v>1</v>
      </c>
      <c r="G10" s="11">
        <v>51.6</v>
      </c>
      <c r="H10" s="5">
        <v>1</v>
      </c>
      <c r="I10" s="11">
        <v>51.6</v>
      </c>
      <c r="J10" s="5">
        <v>1</v>
      </c>
      <c r="K10" s="11">
        <v>51.6</v>
      </c>
      <c r="L10" s="5">
        <v>1</v>
      </c>
      <c r="M10" s="11">
        <v>51.6</v>
      </c>
      <c r="N10" s="5">
        <v>1</v>
      </c>
      <c r="O10" s="11">
        <v>51.6</v>
      </c>
      <c r="P10" s="5">
        <v>1</v>
      </c>
      <c r="Q10" s="11">
        <v>51.6</v>
      </c>
      <c r="R10" s="5">
        <v>1</v>
      </c>
      <c r="S10" s="60">
        <v>51.6</v>
      </c>
      <c r="T10" s="5">
        <v>1</v>
      </c>
      <c r="U10" s="60">
        <v>51.6</v>
      </c>
      <c r="V10" s="5">
        <v>1</v>
      </c>
      <c r="W10" s="60">
        <v>51.6</v>
      </c>
      <c r="X10" s="5">
        <v>1</v>
      </c>
      <c r="Y10" s="60">
        <v>51.6</v>
      </c>
      <c r="Z10" s="10">
        <v>1</v>
      </c>
      <c r="AA10" s="60">
        <v>51.6</v>
      </c>
      <c r="AB10" s="10">
        <v>1</v>
      </c>
      <c r="AC10" s="76">
        <v>51.6</v>
      </c>
      <c r="AD10" s="10">
        <v>1</v>
      </c>
      <c r="AE10" s="76">
        <v>51.6</v>
      </c>
      <c r="AF10" s="10">
        <v>1</v>
      </c>
      <c r="AG10" s="76">
        <v>51.6</v>
      </c>
      <c r="AH10" s="10">
        <v>1</v>
      </c>
      <c r="AI10" s="76">
        <v>51.6</v>
      </c>
    </row>
    <row r="11" spans="1:35" x14ac:dyDescent="0.25">
      <c r="A11" s="118" t="s">
        <v>24</v>
      </c>
      <c r="B11" s="5">
        <v>1</v>
      </c>
      <c r="C11" s="5">
        <v>156.52000000000001</v>
      </c>
      <c r="D11" s="5">
        <v>1</v>
      </c>
      <c r="E11" s="11">
        <v>156.52000000000001</v>
      </c>
      <c r="F11" s="5">
        <v>1</v>
      </c>
      <c r="G11" s="11">
        <v>156.52000000000001</v>
      </c>
      <c r="H11" s="5">
        <v>1</v>
      </c>
      <c r="I11" s="11">
        <v>156.52000000000001</v>
      </c>
      <c r="J11" s="5">
        <v>1</v>
      </c>
      <c r="K11" s="11">
        <v>156.52000000000001</v>
      </c>
      <c r="L11" s="5">
        <v>1</v>
      </c>
      <c r="M11" s="11">
        <v>156.52000000000001</v>
      </c>
      <c r="N11" s="5">
        <v>1</v>
      </c>
      <c r="O11" s="11">
        <v>156.52000000000001</v>
      </c>
      <c r="P11" s="5">
        <v>1</v>
      </c>
      <c r="Q11" s="11">
        <v>156.52000000000001</v>
      </c>
      <c r="R11" s="5">
        <v>1</v>
      </c>
      <c r="S11" s="60">
        <v>156.52000000000001</v>
      </c>
      <c r="T11" s="5">
        <v>1</v>
      </c>
      <c r="U11" s="60">
        <v>156.52000000000001</v>
      </c>
      <c r="V11" s="5">
        <v>1</v>
      </c>
      <c r="W11" s="60">
        <v>156.52000000000001</v>
      </c>
      <c r="X11" s="5">
        <v>1</v>
      </c>
      <c r="Y11" s="60">
        <v>156.52000000000001</v>
      </c>
      <c r="Z11" s="10">
        <v>1</v>
      </c>
      <c r="AA11" s="60">
        <v>156.52000000000001</v>
      </c>
      <c r="AB11" s="10">
        <v>1</v>
      </c>
      <c r="AC11" s="60">
        <v>156.52000000000001</v>
      </c>
      <c r="AD11" s="10">
        <v>1</v>
      </c>
      <c r="AE11" s="60">
        <v>156.52000000000001</v>
      </c>
      <c r="AF11" s="10">
        <v>1</v>
      </c>
      <c r="AG11" s="60">
        <v>156.52000000000001</v>
      </c>
      <c r="AH11" s="10">
        <v>1</v>
      </c>
      <c r="AI11" s="60">
        <v>156.52000000000001</v>
      </c>
    </row>
    <row r="12" spans="1:35" x14ac:dyDescent="0.25">
      <c r="A12" s="118" t="s">
        <v>25</v>
      </c>
      <c r="B12" s="5">
        <v>1</v>
      </c>
      <c r="C12" s="5">
        <v>3.44</v>
      </c>
      <c r="D12" s="5">
        <v>1</v>
      </c>
      <c r="E12" s="11">
        <v>3.44</v>
      </c>
      <c r="F12" s="5">
        <v>1</v>
      </c>
      <c r="G12" s="11">
        <v>3.44</v>
      </c>
      <c r="H12" s="5">
        <v>1</v>
      </c>
      <c r="I12" s="11">
        <v>3.44</v>
      </c>
      <c r="J12" s="5">
        <v>1</v>
      </c>
      <c r="K12" s="11">
        <v>3.44</v>
      </c>
      <c r="L12" s="5">
        <v>1</v>
      </c>
      <c r="M12" s="11">
        <v>3.44</v>
      </c>
      <c r="N12" s="5">
        <v>1</v>
      </c>
      <c r="O12" s="11">
        <v>3.44</v>
      </c>
      <c r="P12" s="5">
        <v>1</v>
      </c>
      <c r="Q12" s="11">
        <v>3.44</v>
      </c>
      <c r="R12" s="5">
        <v>1</v>
      </c>
      <c r="S12" s="60">
        <v>3.44</v>
      </c>
      <c r="T12" s="5">
        <v>1</v>
      </c>
      <c r="U12" s="60">
        <v>3.44</v>
      </c>
      <c r="V12" s="5">
        <v>1</v>
      </c>
      <c r="W12" s="60">
        <v>3.44</v>
      </c>
      <c r="X12" s="5">
        <v>1</v>
      </c>
      <c r="Y12" s="60">
        <v>3.44</v>
      </c>
      <c r="Z12" s="10">
        <v>1</v>
      </c>
      <c r="AA12" s="60">
        <v>3.44</v>
      </c>
      <c r="AB12" s="10">
        <v>1</v>
      </c>
      <c r="AC12" s="60">
        <v>3.44</v>
      </c>
      <c r="AD12" s="10">
        <v>1</v>
      </c>
      <c r="AE12" s="60">
        <v>3.44</v>
      </c>
      <c r="AF12" s="10">
        <v>1</v>
      </c>
      <c r="AG12" s="60">
        <v>3.44</v>
      </c>
      <c r="AH12" s="10">
        <v>1</v>
      </c>
      <c r="AI12" s="60">
        <v>3.44</v>
      </c>
    </row>
    <row r="13" spans="1:35" hidden="1" outlineLevel="1" x14ac:dyDescent="0.25">
      <c r="A13" s="118" t="s">
        <v>26</v>
      </c>
      <c r="B13" s="5">
        <v>1</v>
      </c>
      <c r="C13" s="5">
        <v>0.25800000000000001</v>
      </c>
      <c r="D13" s="5">
        <v>1</v>
      </c>
      <c r="E13" s="11">
        <v>0.25800000000000001</v>
      </c>
      <c r="F13" s="5">
        <v>1</v>
      </c>
      <c r="G13" s="11">
        <v>0.25800000000000001</v>
      </c>
      <c r="H13" s="5">
        <v>1</v>
      </c>
      <c r="I13" s="11">
        <v>0.25800000000000001</v>
      </c>
      <c r="J13" s="5">
        <v>1</v>
      </c>
      <c r="K13" s="11">
        <v>0.25800000000000001</v>
      </c>
      <c r="L13" s="5">
        <v>1</v>
      </c>
      <c r="M13" s="11">
        <v>0.25800000000000001</v>
      </c>
      <c r="N13" s="5">
        <v>1</v>
      </c>
      <c r="O13" s="11">
        <v>0.25800000000000001</v>
      </c>
      <c r="P13" s="5">
        <v>1</v>
      </c>
      <c r="Q13" s="11">
        <v>0.25800000000000001</v>
      </c>
      <c r="R13" s="5">
        <v>1</v>
      </c>
      <c r="S13" s="60">
        <v>0.25800000000000001</v>
      </c>
      <c r="T13" s="5">
        <v>1</v>
      </c>
      <c r="U13" s="60">
        <v>0.25800000000000001</v>
      </c>
      <c r="V13" s="5">
        <v>1</v>
      </c>
      <c r="W13" s="60">
        <v>0.25800000000000001</v>
      </c>
      <c r="X13" s="9"/>
      <c r="Y13" s="60"/>
      <c r="Z13" s="116"/>
      <c r="AA13" s="60"/>
      <c r="AB13" s="127"/>
      <c r="AC13" s="60"/>
      <c r="AD13" s="127"/>
      <c r="AE13" s="60"/>
      <c r="AF13" s="127"/>
      <c r="AG13" s="60"/>
      <c r="AH13" s="127"/>
      <c r="AI13" s="60"/>
    </row>
    <row r="14" spans="1:35" collapsed="1" x14ac:dyDescent="0.25">
      <c r="A14" s="118" t="s">
        <v>83</v>
      </c>
      <c r="B14" s="5">
        <v>1</v>
      </c>
      <c r="C14" s="5"/>
      <c r="D14" s="5"/>
      <c r="E14" s="11"/>
      <c r="F14" s="5"/>
      <c r="G14" s="11"/>
      <c r="H14" s="5"/>
      <c r="I14" s="11"/>
      <c r="J14" s="5"/>
      <c r="K14" s="11"/>
      <c r="L14" s="5"/>
      <c r="M14" s="11"/>
      <c r="N14" s="5"/>
      <c r="O14" s="11"/>
      <c r="P14" s="5"/>
      <c r="Q14" s="11"/>
      <c r="R14" s="5">
        <v>1</v>
      </c>
      <c r="S14" s="60">
        <v>1.3819999999999841</v>
      </c>
      <c r="T14" s="5">
        <v>1</v>
      </c>
      <c r="U14" s="60">
        <v>1.3819999999999841</v>
      </c>
      <c r="V14" s="5">
        <v>1</v>
      </c>
      <c r="W14" s="60">
        <v>1.3819999999999841</v>
      </c>
      <c r="X14" s="5">
        <v>1</v>
      </c>
      <c r="Y14" s="60">
        <v>1.3819999999999841</v>
      </c>
      <c r="Z14" s="10">
        <v>1</v>
      </c>
      <c r="AA14" s="60">
        <v>1.38</v>
      </c>
      <c r="AB14" s="10">
        <v>1</v>
      </c>
      <c r="AC14" s="60">
        <v>1.3760000000000001</v>
      </c>
      <c r="AD14" s="10">
        <v>1</v>
      </c>
      <c r="AE14" s="60">
        <v>1.38</v>
      </c>
      <c r="AF14" s="10">
        <v>1</v>
      </c>
      <c r="AG14" s="60">
        <v>1.38</v>
      </c>
      <c r="AH14" s="10">
        <v>1</v>
      </c>
      <c r="AI14" s="60">
        <v>1.38</v>
      </c>
    </row>
    <row r="15" spans="1:35" x14ac:dyDescent="0.25">
      <c r="A15" s="118" t="s">
        <v>27</v>
      </c>
      <c r="B15" s="5">
        <v>1</v>
      </c>
      <c r="C15" s="5">
        <v>62</v>
      </c>
      <c r="D15" s="5">
        <v>1</v>
      </c>
      <c r="E15" s="11">
        <v>62</v>
      </c>
      <c r="F15" s="5">
        <v>1</v>
      </c>
      <c r="G15" s="11">
        <v>62</v>
      </c>
      <c r="H15" s="5">
        <v>1</v>
      </c>
      <c r="I15" s="11">
        <v>62</v>
      </c>
      <c r="J15" s="5">
        <v>1</v>
      </c>
      <c r="K15" s="11">
        <v>62</v>
      </c>
      <c r="L15" s="5">
        <v>1</v>
      </c>
      <c r="M15" s="11">
        <v>62</v>
      </c>
      <c r="N15" s="5">
        <v>1</v>
      </c>
      <c r="O15" s="11">
        <v>62</v>
      </c>
      <c r="P15" s="5">
        <v>1</v>
      </c>
      <c r="Q15" s="11">
        <v>62</v>
      </c>
      <c r="R15" s="5">
        <v>1</v>
      </c>
      <c r="S15" s="60">
        <v>62</v>
      </c>
      <c r="T15" s="5">
        <v>1</v>
      </c>
      <c r="U15" s="60">
        <v>62</v>
      </c>
      <c r="V15" s="5">
        <v>1</v>
      </c>
      <c r="W15" s="60">
        <v>62</v>
      </c>
      <c r="X15" s="5">
        <v>1</v>
      </c>
      <c r="Y15" s="60">
        <v>62</v>
      </c>
      <c r="Z15" s="10">
        <v>1</v>
      </c>
      <c r="AA15" s="60">
        <v>62</v>
      </c>
      <c r="AB15" s="10">
        <v>1</v>
      </c>
      <c r="AC15" s="126">
        <v>62</v>
      </c>
      <c r="AD15" s="10">
        <v>1</v>
      </c>
      <c r="AE15" s="126">
        <v>62</v>
      </c>
      <c r="AF15" s="10">
        <v>1</v>
      </c>
      <c r="AG15" s="126">
        <v>62</v>
      </c>
      <c r="AH15" s="10">
        <v>1</v>
      </c>
      <c r="AI15" s="126">
        <v>62</v>
      </c>
    </row>
    <row r="16" spans="1:35" hidden="1" outlineLevel="1" x14ac:dyDescent="0.25">
      <c r="A16" s="118" t="s">
        <v>35</v>
      </c>
      <c r="B16" s="5">
        <v>1</v>
      </c>
      <c r="C16" s="5">
        <v>249.39999999999998</v>
      </c>
      <c r="D16" s="9"/>
      <c r="E16" s="11"/>
      <c r="F16" s="9"/>
      <c r="G16" s="11"/>
      <c r="H16" s="9"/>
      <c r="I16" s="11"/>
      <c r="J16" s="9"/>
      <c r="K16" s="11"/>
      <c r="L16" s="9"/>
      <c r="M16" s="11"/>
      <c r="N16" s="9"/>
      <c r="O16" s="11"/>
      <c r="P16" s="9"/>
      <c r="Q16" s="11"/>
      <c r="R16" s="9"/>
      <c r="S16" s="62"/>
      <c r="T16" s="9"/>
      <c r="U16" s="62"/>
      <c r="V16" s="9"/>
      <c r="W16" s="62"/>
      <c r="X16" s="9"/>
      <c r="Y16" s="62"/>
      <c r="Z16" s="116"/>
      <c r="AA16" s="60"/>
      <c r="AB16" s="127"/>
      <c r="AC16" s="62"/>
      <c r="AD16" s="127"/>
      <c r="AE16" s="60"/>
      <c r="AF16" s="127"/>
      <c r="AG16" s="60"/>
      <c r="AH16" s="127"/>
      <c r="AI16" s="60"/>
    </row>
    <row r="17" spans="1:35" hidden="1" outlineLevel="1" x14ac:dyDescent="0.25">
      <c r="A17" s="118" t="s">
        <v>28</v>
      </c>
      <c r="B17" s="5">
        <v>1</v>
      </c>
      <c r="C17" s="5">
        <v>0.64500000000000002</v>
      </c>
      <c r="D17" s="5">
        <v>1</v>
      </c>
      <c r="E17" s="11">
        <v>0.64500000000000002</v>
      </c>
      <c r="F17" s="5">
        <v>1</v>
      </c>
      <c r="G17" s="11">
        <v>0.64500000000000002</v>
      </c>
      <c r="H17" s="5">
        <v>1</v>
      </c>
      <c r="I17" s="11">
        <v>0.64500000000000002</v>
      </c>
      <c r="J17" s="5">
        <v>1</v>
      </c>
      <c r="K17" s="11">
        <v>0.64500000000000002</v>
      </c>
      <c r="L17" s="5">
        <v>1</v>
      </c>
      <c r="M17" s="11">
        <v>0.64500000000000002</v>
      </c>
      <c r="N17" s="5">
        <v>1</v>
      </c>
      <c r="O17" s="11">
        <v>0.64500000000000002</v>
      </c>
      <c r="P17" s="9"/>
      <c r="Q17" s="11"/>
      <c r="R17" s="9"/>
      <c r="S17" s="62"/>
      <c r="T17" s="9"/>
      <c r="U17" s="62"/>
      <c r="V17" s="9"/>
      <c r="W17" s="62"/>
      <c r="X17" s="9"/>
      <c r="Y17" s="62"/>
      <c r="Z17" s="116"/>
      <c r="AA17" s="60"/>
      <c r="AB17" s="127"/>
      <c r="AC17" s="62"/>
      <c r="AD17" s="127"/>
      <c r="AE17" s="60"/>
      <c r="AF17" s="127"/>
      <c r="AG17" s="60"/>
      <c r="AH17" s="127"/>
      <c r="AI17" s="60"/>
    </row>
    <row r="18" spans="1:35" collapsed="1" x14ac:dyDescent="0.25">
      <c r="A18" s="118" t="s">
        <v>29</v>
      </c>
      <c r="B18" s="5">
        <v>1</v>
      </c>
      <c r="C18" s="5">
        <v>1.29</v>
      </c>
      <c r="D18" s="5">
        <v>1</v>
      </c>
      <c r="E18" s="11">
        <v>1.29</v>
      </c>
      <c r="F18" s="5">
        <v>1</v>
      </c>
      <c r="G18" s="11">
        <v>1.29</v>
      </c>
      <c r="H18" s="5">
        <v>1</v>
      </c>
      <c r="I18" s="11">
        <v>1.29</v>
      </c>
      <c r="J18" s="5">
        <v>1</v>
      </c>
      <c r="K18" s="11">
        <v>1.29</v>
      </c>
      <c r="L18" s="5">
        <v>1</v>
      </c>
      <c r="M18" s="11">
        <v>1.29</v>
      </c>
      <c r="N18" s="5">
        <v>1</v>
      </c>
      <c r="O18" s="11">
        <v>1.29</v>
      </c>
      <c r="P18" s="5">
        <v>1</v>
      </c>
      <c r="Q18" s="11">
        <v>1.29</v>
      </c>
      <c r="R18" s="5">
        <v>1</v>
      </c>
      <c r="S18" s="60">
        <v>1.29</v>
      </c>
      <c r="T18" s="5">
        <v>1</v>
      </c>
      <c r="U18" s="60">
        <v>1.29</v>
      </c>
      <c r="V18" s="5">
        <v>1</v>
      </c>
      <c r="W18" s="60">
        <v>1.29</v>
      </c>
      <c r="X18" s="5">
        <v>1</v>
      </c>
      <c r="Y18" s="60">
        <v>1.29</v>
      </c>
      <c r="Z18" s="10">
        <v>1</v>
      </c>
      <c r="AA18" s="60">
        <v>1.29</v>
      </c>
      <c r="AB18" s="10">
        <v>1</v>
      </c>
      <c r="AC18" s="60">
        <v>1.29</v>
      </c>
      <c r="AD18" s="10">
        <v>1</v>
      </c>
      <c r="AE18" s="60">
        <v>1.29</v>
      </c>
      <c r="AF18" s="10">
        <v>1</v>
      </c>
      <c r="AG18" s="60">
        <v>1.29</v>
      </c>
      <c r="AH18" s="10">
        <v>1</v>
      </c>
      <c r="AI18" s="60">
        <v>1.29</v>
      </c>
    </row>
    <row r="19" spans="1:35" x14ac:dyDescent="0.25">
      <c r="A19" s="118" t="s">
        <v>30</v>
      </c>
      <c r="B19" s="5">
        <v>1</v>
      </c>
      <c r="C19" s="5">
        <v>3.44</v>
      </c>
      <c r="D19" s="5">
        <v>1</v>
      </c>
      <c r="E19" s="11">
        <v>3.44</v>
      </c>
      <c r="F19" s="5">
        <v>1</v>
      </c>
      <c r="G19" s="11">
        <v>3.44</v>
      </c>
      <c r="H19" s="5">
        <v>1</v>
      </c>
      <c r="I19" s="11">
        <v>3.44</v>
      </c>
      <c r="J19" s="5">
        <v>1</v>
      </c>
      <c r="K19" s="11">
        <v>3.44</v>
      </c>
      <c r="L19" s="5">
        <v>1</v>
      </c>
      <c r="M19" s="11">
        <v>3.44</v>
      </c>
      <c r="N19" s="5">
        <v>1</v>
      </c>
      <c r="O19" s="11">
        <v>3.44</v>
      </c>
      <c r="P19" s="5">
        <v>1</v>
      </c>
      <c r="Q19" s="11">
        <v>3.44</v>
      </c>
      <c r="R19" s="5">
        <v>1</v>
      </c>
      <c r="S19" s="60">
        <v>3.44</v>
      </c>
      <c r="T19" s="5">
        <v>1</v>
      </c>
      <c r="U19" s="60">
        <v>3.44</v>
      </c>
      <c r="V19" s="5">
        <v>1</v>
      </c>
      <c r="W19" s="60">
        <v>3.44</v>
      </c>
      <c r="X19" s="5">
        <v>1</v>
      </c>
      <c r="Y19" s="60">
        <v>3.44</v>
      </c>
      <c r="Z19" s="10">
        <v>1</v>
      </c>
      <c r="AA19" s="60">
        <v>3.44</v>
      </c>
      <c r="AB19" s="10">
        <v>1</v>
      </c>
      <c r="AC19" s="60">
        <v>3.44</v>
      </c>
      <c r="AD19" s="10">
        <v>1</v>
      </c>
      <c r="AE19" s="60">
        <v>3.44</v>
      </c>
      <c r="AF19" s="10">
        <v>1</v>
      </c>
      <c r="AG19" s="60">
        <v>3.44</v>
      </c>
      <c r="AH19" s="10">
        <v>1</v>
      </c>
      <c r="AI19" s="60">
        <v>3.44</v>
      </c>
    </row>
    <row r="20" spans="1:35" x14ac:dyDescent="0.25">
      <c r="A20" s="118" t="s">
        <v>31</v>
      </c>
      <c r="B20" s="5">
        <v>1</v>
      </c>
      <c r="C20" s="5">
        <v>1.075</v>
      </c>
      <c r="D20" s="5">
        <v>1</v>
      </c>
      <c r="E20" s="11">
        <v>1.075</v>
      </c>
      <c r="F20" s="5">
        <v>1</v>
      </c>
      <c r="G20" s="11">
        <v>1.075</v>
      </c>
      <c r="H20" s="5">
        <v>1</v>
      </c>
      <c r="I20" s="11">
        <v>1.075</v>
      </c>
      <c r="J20" s="5">
        <v>1</v>
      </c>
      <c r="K20" s="11">
        <v>1.075</v>
      </c>
      <c r="L20" s="5">
        <v>1</v>
      </c>
      <c r="M20" s="11">
        <v>1.075</v>
      </c>
      <c r="N20" s="5">
        <v>1</v>
      </c>
      <c r="O20" s="11">
        <v>1.075</v>
      </c>
      <c r="P20" s="5">
        <v>1</v>
      </c>
      <c r="Q20" s="11">
        <v>1.075</v>
      </c>
      <c r="R20" s="5">
        <v>1</v>
      </c>
      <c r="S20" s="60">
        <v>1.075</v>
      </c>
      <c r="T20" s="5">
        <v>1</v>
      </c>
      <c r="U20" s="60">
        <v>1.075</v>
      </c>
      <c r="V20" s="5">
        <v>1</v>
      </c>
      <c r="W20" s="60">
        <v>1.075</v>
      </c>
      <c r="X20" s="5">
        <v>1</v>
      </c>
      <c r="Y20" s="60">
        <v>1.075</v>
      </c>
      <c r="Z20" s="10">
        <v>1</v>
      </c>
      <c r="AA20" s="60">
        <v>1.075</v>
      </c>
      <c r="AB20" s="10">
        <v>1</v>
      </c>
      <c r="AC20" s="60">
        <v>1.075</v>
      </c>
      <c r="AD20" s="10">
        <v>1</v>
      </c>
      <c r="AE20" s="60">
        <v>1.075</v>
      </c>
      <c r="AF20" s="10">
        <v>1</v>
      </c>
      <c r="AG20" s="60">
        <v>1.075</v>
      </c>
      <c r="AH20" s="10">
        <v>1</v>
      </c>
      <c r="AI20" s="60">
        <v>1.075</v>
      </c>
    </row>
    <row r="21" spans="1:35" hidden="1" outlineLevel="1" x14ac:dyDescent="0.25">
      <c r="A21" s="118" t="s">
        <v>41</v>
      </c>
      <c r="B21" s="5"/>
      <c r="C21" s="5"/>
      <c r="D21" s="5"/>
      <c r="E21" s="11"/>
      <c r="F21" s="5"/>
      <c r="G21" s="11"/>
      <c r="H21" s="5"/>
      <c r="I21" s="11"/>
      <c r="J21" s="5">
        <v>1</v>
      </c>
      <c r="K21" s="11">
        <v>0.96</v>
      </c>
      <c r="L21" s="5">
        <v>1</v>
      </c>
      <c r="M21" s="11">
        <v>0.96</v>
      </c>
      <c r="N21" s="5">
        <v>1</v>
      </c>
      <c r="O21" s="11">
        <v>0.96</v>
      </c>
      <c r="P21" s="5">
        <v>1</v>
      </c>
      <c r="Q21" s="11">
        <v>0.96</v>
      </c>
      <c r="R21" s="5">
        <v>1</v>
      </c>
      <c r="S21" s="60">
        <v>0.96</v>
      </c>
      <c r="T21" s="5">
        <v>1</v>
      </c>
      <c r="U21" s="60">
        <v>0.96</v>
      </c>
      <c r="V21" s="5">
        <v>1</v>
      </c>
      <c r="W21" s="60">
        <v>0.96</v>
      </c>
      <c r="X21" s="5">
        <v>1</v>
      </c>
      <c r="Y21" s="60">
        <v>0.96</v>
      </c>
      <c r="Z21" s="10">
        <v>1</v>
      </c>
      <c r="AA21" s="60">
        <v>0.96</v>
      </c>
      <c r="AB21" s="10">
        <v>1</v>
      </c>
      <c r="AC21" s="60">
        <v>0.95958727429062773</v>
      </c>
      <c r="AD21" s="127"/>
      <c r="AE21" s="60"/>
      <c r="AF21" s="127"/>
      <c r="AG21" s="60"/>
      <c r="AH21" s="127"/>
      <c r="AI21" s="60"/>
    </row>
    <row r="22" spans="1:35" collapsed="1" x14ac:dyDescent="0.25">
      <c r="A22" s="122" t="s">
        <v>44</v>
      </c>
      <c r="B22" s="6">
        <f t="shared" ref="B22:I22" si="0">SUM(B5:B20)</f>
        <v>16</v>
      </c>
      <c r="C22" s="6">
        <f t="shared" si="0"/>
        <v>1075.6880000000001</v>
      </c>
      <c r="D22" s="6">
        <f t="shared" si="0"/>
        <v>14</v>
      </c>
      <c r="E22" s="6">
        <f t="shared" si="0"/>
        <v>726.28800000000012</v>
      </c>
      <c r="F22" s="6">
        <f t="shared" si="0"/>
        <v>14</v>
      </c>
      <c r="G22" s="6">
        <f t="shared" si="0"/>
        <v>726.28800000000012</v>
      </c>
      <c r="H22" s="6">
        <f t="shared" si="0"/>
        <v>14</v>
      </c>
      <c r="I22" s="6">
        <f t="shared" si="0"/>
        <v>726.28800000000012</v>
      </c>
      <c r="J22" s="6">
        <f t="shared" ref="J22:Q22" si="1">SUM(J5:J21)</f>
        <v>15</v>
      </c>
      <c r="K22" s="6">
        <f t="shared" si="1"/>
        <v>727.24800000000016</v>
      </c>
      <c r="L22" s="6">
        <f t="shared" si="1"/>
        <v>15</v>
      </c>
      <c r="M22" s="6">
        <f t="shared" si="1"/>
        <v>727.24800000000016</v>
      </c>
      <c r="N22" s="6">
        <f t="shared" si="1"/>
        <v>15</v>
      </c>
      <c r="O22" s="6">
        <f t="shared" si="1"/>
        <v>727.24800000000016</v>
      </c>
      <c r="P22" s="6">
        <f t="shared" si="1"/>
        <v>14</v>
      </c>
      <c r="Q22" s="6">
        <f t="shared" si="1"/>
        <v>726.60300000000018</v>
      </c>
      <c r="R22" s="6">
        <f t="shared" ref="R22:S22" si="2">SUM(R5:R21)</f>
        <v>15</v>
      </c>
      <c r="S22" s="61">
        <f t="shared" si="2"/>
        <v>727.98500000000013</v>
      </c>
      <c r="T22" s="6">
        <f t="shared" ref="T22:U22" si="3">SUM(T5:T21)</f>
        <v>14</v>
      </c>
      <c r="U22" s="61">
        <f t="shared" si="3"/>
        <v>425.98499999999996</v>
      </c>
      <c r="V22" s="6">
        <f t="shared" ref="V22:W22" si="4">SUM(V5:V21)</f>
        <v>14</v>
      </c>
      <c r="W22" s="61">
        <f t="shared" si="4"/>
        <v>425.98499999999996</v>
      </c>
      <c r="X22" s="6">
        <f t="shared" ref="X22:Y22" si="5">SUM(X5:X21)</f>
        <v>13</v>
      </c>
      <c r="Y22" s="61">
        <f t="shared" si="5"/>
        <v>425.72699999999998</v>
      </c>
      <c r="Z22" s="6">
        <f t="shared" ref="Z22:AA22" si="6">SUM(Z5:Z21)</f>
        <v>13</v>
      </c>
      <c r="AA22" s="61">
        <f t="shared" si="6"/>
        <v>425.72499999999997</v>
      </c>
      <c r="AB22" s="6">
        <f t="shared" ref="AB22:AC22" si="7">SUM(AB5:AB21)</f>
        <v>13</v>
      </c>
      <c r="AC22" s="61">
        <f t="shared" si="7"/>
        <v>425.72058727429061</v>
      </c>
      <c r="AD22" s="6">
        <f t="shared" ref="AD22:AE22" si="8">SUM(AD5:AD21)</f>
        <v>12</v>
      </c>
      <c r="AE22" s="61">
        <f t="shared" si="8"/>
        <v>424.76499999999999</v>
      </c>
      <c r="AF22" s="6">
        <f t="shared" ref="AF22:AG22" si="9">SUM(AF5:AF21)</f>
        <v>12</v>
      </c>
      <c r="AG22" s="61">
        <f t="shared" si="9"/>
        <v>424.76499999999999</v>
      </c>
      <c r="AH22" s="6">
        <f t="shared" ref="AH22:AI22" si="10">SUM(AH5:AH21)</f>
        <v>12</v>
      </c>
      <c r="AI22" s="61">
        <f t="shared" si="10"/>
        <v>424.76499999999999</v>
      </c>
    </row>
  </sheetData>
  <mergeCells count="18">
    <mergeCell ref="AB3:AC3"/>
    <mergeCell ref="AH3:AI3"/>
    <mergeCell ref="Z3:AA3"/>
    <mergeCell ref="X3:Y3"/>
    <mergeCell ref="V3:W3"/>
    <mergeCell ref="AF3:AG3"/>
    <mergeCell ref="A3:A4"/>
    <mergeCell ref="B3:C3"/>
    <mergeCell ref="D3:E3"/>
    <mergeCell ref="F3:G3"/>
    <mergeCell ref="H3:I3"/>
    <mergeCell ref="J3:K3"/>
    <mergeCell ref="T3:U3"/>
    <mergeCell ref="L3:M3"/>
    <mergeCell ref="N3:O3"/>
    <mergeCell ref="P3:Q3"/>
    <mergeCell ref="R3:S3"/>
    <mergeCell ref="AD3:AE3"/>
  </mergeCells>
  <phoneticPr fontId="26" type="noConversion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A30"/>
  <sheetViews>
    <sheetView showGridLines="0" view="pageBreakPreview" zoomScale="85" zoomScaleNormal="100" zoomScaleSheetLayoutView="85" zoomScalePageLayoutView="80" workbookViewId="0">
      <pane xSplit="1" ySplit="3" topLeftCell="B4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RowHeight="12.75" outlineLevelCol="2" x14ac:dyDescent="0.25"/>
  <cols>
    <col min="1" max="1" width="19.140625" style="79" customWidth="1"/>
    <col min="2" max="2" width="9.7109375" style="108" customWidth="1" outlineLevel="1"/>
    <col min="3" max="3" width="9.7109375" style="108" customWidth="1" outlineLevel="2"/>
    <col min="4" max="4" width="9.28515625" style="108" bestFit="1" customWidth="1" outlineLevel="2"/>
    <col min="5" max="6" width="9.7109375" style="108" customWidth="1" outlineLevel="2"/>
    <col min="7" max="7" width="6" style="108" bestFit="1" customWidth="1" outlineLevel="2"/>
    <col min="8" max="8" width="29" style="108" customWidth="1" outlineLevel="2"/>
    <col min="9" max="9" width="9.7109375" style="108" customWidth="1" outlineLevel="1"/>
    <col min="10" max="10" width="9.7109375" style="108" customWidth="1" outlineLevel="2"/>
    <col min="11" max="11" width="7.140625" style="108" bestFit="1" customWidth="1" outlineLevel="2"/>
    <col min="12" max="12" width="10.7109375" style="80" customWidth="1" outlineLevel="2"/>
    <col min="13" max="13" width="8.7109375" style="108" customWidth="1" outlineLevel="1"/>
    <col min="14" max="14" width="10.85546875" style="80" customWidth="1" outlineLevel="2"/>
    <col min="15" max="15" width="9.28515625" style="80" customWidth="1" outlineLevel="2"/>
    <col min="16" max="16" width="10.85546875" style="80" customWidth="1" outlineLevel="2"/>
    <col min="17" max="17" width="8.28515625" style="80" customWidth="1" outlineLevel="2"/>
    <col min="18" max="18" width="9.28515625" style="80" customWidth="1" outlineLevel="2"/>
    <col min="19" max="19" width="8.28515625" style="80" customWidth="1" outlineLevel="2"/>
    <col min="20" max="20" width="11.28515625" style="80" customWidth="1" outlineLevel="2"/>
    <col min="21" max="21" width="36.28515625" style="80" customWidth="1" outlineLevel="1"/>
    <col min="22" max="22" width="19.85546875" style="80" customWidth="1" outlineLevel="1"/>
    <col min="23" max="23" width="23.42578125" style="80" customWidth="1" outlineLevel="1"/>
    <col min="24" max="24" width="31" style="80" customWidth="1" outlineLevel="1"/>
    <col min="25" max="25" width="14.7109375" style="80" customWidth="1" outlineLevel="1"/>
    <col min="26" max="26" width="14.28515625" style="80" customWidth="1"/>
    <col min="27" max="27" width="14.28515625" style="79" customWidth="1"/>
    <col min="28" max="256" width="9.140625" style="79"/>
    <col min="257" max="257" width="19.140625" style="79" customWidth="1"/>
    <col min="258" max="259" width="9.7109375" style="79" customWidth="1"/>
    <col min="260" max="260" width="7.140625" style="79" bestFit="1" customWidth="1"/>
    <col min="261" max="262" width="9.7109375" style="79" customWidth="1"/>
    <col min="263" max="263" width="6" style="79" bestFit="1" customWidth="1"/>
    <col min="264" max="264" width="29" style="79" customWidth="1"/>
    <col min="265" max="266" width="9.7109375" style="79" customWidth="1"/>
    <col min="267" max="267" width="7.140625" style="79" bestFit="1" customWidth="1"/>
    <col min="268" max="268" width="10.7109375" style="79" customWidth="1"/>
    <col min="269" max="269" width="8.7109375" style="79" customWidth="1"/>
    <col min="270" max="270" width="10.85546875" style="79" customWidth="1"/>
    <col min="271" max="271" width="9.28515625" style="79" customWidth="1"/>
    <col min="272" max="272" width="10.85546875" style="79" customWidth="1"/>
    <col min="273" max="273" width="8.28515625" style="79" customWidth="1"/>
    <col min="274" max="274" width="9.28515625" style="79" customWidth="1"/>
    <col min="275" max="275" width="8.28515625" style="79" customWidth="1"/>
    <col min="276" max="276" width="11.28515625" style="79" customWidth="1"/>
    <col min="277" max="277" width="36.28515625" style="79" customWidth="1"/>
    <col min="278" max="278" width="19.85546875" style="79" customWidth="1"/>
    <col min="279" max="279" width="23.42578125" style="79" customWidth="1"/>
    <col min="280" max="280" width="31" style="79" customWidth="1"/>
    <col min="281" max="281" width="14.7109375" style="79" customWidth="1"/>
    <col min="282" max="283" width="14.28515625" style="79" customWidth="1"/>
    <col min="284" max="512" width="9.140625" style="79"/>
    <col min="513" max="513" width="19.140625" style="79" customWidth="1"/>
    <col min="514" max="515" width="9.7109375" style="79" customWidth="1"/>
    <col min="516" max="516" width="7.140625" style="79" bestFit="1" customWidth="1"/>
    <col min="517" max="518" width="9.7109375" style="79" customWidth="1"/>
    <col min="519" max="519" width="6" style="79" bestFit="1" customWidth="1"/>
    <col min="520" max="520" width="29" style="79" customWidth="1"/>
    <col min="521" max="522" width="9.7109375" style="79" customWidth="1"/>
    <col min="523" max="523" width="7.140625" style="79" bestFit="1" customWidth="1"/>
    <col min="524" max="524" width="10.7109375" style="79" customWidth="1"/>
    <col min="525" max="525" width="8.7109375" style="79" customWidth="1"/>
    <col min="526" max="526" width="10.85546875" style="79" customWidth="1"/>
    <col min="527" max="527" width="9.28515625" style="79" customWidth="1"/>
    <col min="528" max="528" width="10.85546875" style="79" customWidth="1"/>
    <col min="529" max="529" width="8.28515625" style="79" customWidth="1"/>
    <col min="530" max="530" width="9.28515625" style="79" customWidth="1"/>
    <col min="531" max="531" width="8.28515625" style="79" customWidth="1"/>
    <col min="532" max="532" width="11.28515625" style="79" customWidth="1"/>
    <col min="533" max="533" width="36.28515625" style="79" customWidth="1"/>
    <col min="534" max="534" width="19.85546875" style="79" customWidth="1"/>
    <col min="535" max="535" width="23.42578125" style="79" customWidth="1"/>
    <col min="536" max="536" width="31" style="79" customWidth="1"/>
    <col min="537" max="537" width="14.7109375" style="79" customWidth="1"/>
    <col min="538" max="539" width="14.28515625" style="79" customWidth="1"/>
    <col min="540" max="768" width="9.140625" style="79"/>
    <col min="769" max="769" width="19.140625" style="79" customWidth="1"/>
    <col min="770" max="771" width="9.7109375" style="79" customWidth="1"/>
    <col min="772" max="772" width="7.140625" style="79" bestFit="1" customWidth="1"/>
    <col min="773" max="774" width="9.7109375" style="79" customWidth="1"/>
    <col min="775" max="775" width="6" style="79" bestFit="1" customWidth="1"/>
    <col min="776" max="776" width="29" style="79" customWidth="1"/>
    <col min="777" max="778" width="9.7109375" style="79" customWidth="1"/>
    <col min="779" max="779" width="7.140625" style="79" bestFit="1" customWidth="1"/>
    <col min="780" max="780" width="10.7109375" style="79" customWidth="1"/>
    <col min="781" max="781" width="8.7109375" style="79" customWidth="1"/>
    <col min="782" max="782" width="10.85546875" style="79" customWidth="1"/>
    <col min="783" max="783" width="9.28515625" style="79" customWidth="1"/>
    <col min="784" max="784" width="10.85546875" style="79" customWidth="1"/>
    <col min="785" max="785" width="8.28515625" style="79" customWidth="1"/>
    <col min="786" max="786" width="9.28515625" style="79" customWidth="1"/>
    <col min="787" max="787" width="8.28515625" style="79" customWidth="1"/>
    <col min="788" max="788" width="11.28515625" style="79" customWidth="1"/>
    <col min="789" max="789" width="36.28515625" style="79" customWidth="1"/>
    <col min="790" max="790" width="19.85546875" style="79" customWidth="1"/>
    <col min="791" max="791" width="23.42578125" style="79" customWidth="1"/>
    <col min="792" max="792" width="31" style="79" customWidth="1"/>
    <col min="793" max="793" width="14.7109375" style="79" customWidth="1"/>
    <col min="794" max="795" width="14.28515625" style="79" customWidth="1"/>
    <col min="796" max="1024" width="9.140625" style="79"/>
    <col min="1025" max="1025" width="19.140625" style="79" customWidth="1"/>
    <col min="1026" max="1027" width="9.7109375" style="79" customWidth="1"/>
    <col min="1028" max="1028" width="7.140625" style="79" bestFit="1" customWidth="1"/>
    <col min="1029" max="1030" width="9.7109375" style="79" customWidth="1"/>
    <col min="1031" max="1031" width="6" style="79" bestFit="1" customWidth="1"/>
    <col min="1032" max="1032" width="29" style="79" customWidth="1"/>
    <col min="1033" max="1034" width="9.7109375" style="79" customWidth="1"/>
    <col min="1035" max="1035" width="7.140625" style="79" bestFit="1" customWidth="1"/>
    <col min="1036" max="1036" width="10.7109375" style="79" customWidth="1"/>
    <col min="1037" max="1037" width="8.7109375" style="79" customWidth="1"/>
    <col min="1038" max="1038" width="10.85546875" style="79" customWidth="1"/>
    <col min="1039" max="1039" width="9.28515625" style="79" customWidth="1"/>
    <col min="1040" max="1040" width="10.85546875" style="79" customWidth="1"/>
    <col min="1041" max="1041" width="8.28515625" style="79" customWidth="1"/>
    <col min="1042" max="1042" width="9.28515625" style="79" customWidth="1"/>
    <col min="1043" max="1043" width="8.28515625" style="79" customWidth="1"/>
    <col min="1044" max="1044" width="11.28515625" style="79" customWidth="1"/>
    <col min="1045" max="1045" width="36.28515625" style="79" customWidth="1"/>
    <col min="1046" max="1046" width="19.85546875" style="79" customWidth="1"/>
    <col min="1047" max="1047" width="23.42578125" style="79" customWidth="1"/>
    <col min="1048" max="1048" width="31" style="79" customWidth="1"/>
    <col min="1049" max="1049" width="14.7109375" style="79" customWidth="1"/>
    <col min="1050" max="1051" width="14.28515625" style="79" customWidth="1"/>
    <col min="1052" max="1280" width="9.140625" style="79"/>
    <col min="1281" max="1281" width="19.140625" style="79" customWidth="1"/>
    <col min="1282" max="1283" width="9.7109375" style="79" customWidth="1"/>
    <col min="1284" max="1284" width="7.140625" style="79" bestFit="1" customWidth="1"/>
    <col min="1285" max="1286" width="9.7109375" style="79" customWidth="1"/>
    <col min="1287" max="1287" width="6" style="79" bestFit="1" customWidth="1"/>
    <col min="1288" max="1288" width="29" style="79" customWidth="1"/>
    <col min="1289" max="1290" width="9.7109375" style="79" customWidth="1"/>
    <col min="1291" max="1291" width="7.140625" style="79" bestFit="1" customWidth="1"/>
    <col min="1292" max="1292" width="10.7109375" style="79" customWidth="1"/>
    <col min="1293" max="1293" width="8.7109375" style="79" customWidth="1"/>
    <col min="1294" max="1294" width="10.85546875" style="79" customWidth="1"/>
    <col min="1295" max="1295" width="9.28515625" style="79" customWidth="1"/>
    <col min="1296" max="1296" width="10.85546875" style="79" customWidth="1"/>
    <col min="1297" max="1297" width="8.28515625" style="79" customWidth="1"/>
    <col min="1298" max="1298" width="9.28515625" style="79" customWidth="1"/>
    <col min="1299" max="1299" width="8.28515625" style="79" customWidth="1"/>
    <col min="1300" max="1300" width="11.28515625" style="79" customWidth="1"/>
    <col min="1301" max="1301" width="36.28515625" style="79" customWidth="1"/>
    <col min="1302" max="1302" width="19.85546875" style="79" customWidth="1"/>
    <col min="1303" max="1303" width="23.42578125" style="79" customWidth="1"/>
    <col min="1304" max="1304" width="31" style="79" customWidth="1"/>
    <col min="1305" max="1305" width="14.7109375" style="79" customWidth="1"/>
    <col min="1306" max="1307" width="14.28515625" style="79" customWidth="1"/>
    <col min="1308" max="1536" width="9.140625" style="79"/>
    <col min="1537" max="1537" width="19.140625" style="79" customWidth="1"/>
    <col min="1538" max="1539" width="9.7109375" style="79" customWidth="1"/>
    <col min="1540" max="1540" width="7.140625" style="79" bestFit="1" customWidth="1"/>
    <col min="1541" max="1542" width="9.7109375" style="79" customWidth="1"/>
    <col min="1543" max="1543" width="6" style="79" bestFit="1" customWidth="1"/>
    <col min="1544" max="1544" width="29" style="79" customWidth="1"/>
    <col min="1545" max="1546" width="9.7109375" style="79" customWidth="1"/>
    <col min="1547" max="1547" width="7.140625" style="79" bestFit="1" customWidth="1"/>
    <col min="1548" max="1548" width="10.7109375" style="79" customWidth="1"/>
    <col min="1549" max="1549" width="8.7109375" style="79" customWidth="1"/>
    <col min="1550" max="1550" width="10.85546875" style="79" customWidth="1"/>
    <col min="1551" max="1551" width="9.28515625" style="79" customWidth="1"/>
    <col min="1552" max="1552" width="10.85546875" style="79" customWidth="1"/>
    <col min="1553" max="1553" width="8.28515625" style="79" customWidth="1"/>
    <col min="1554" max="1554" width="9.28515625" style="79" customWidth="1"/>
    <col min="1555" max="1555" width="8.28515625" style="79" customWidth="1"/>
    <col min="1556" max="1556" width="11.28515625" style="79" customWidth="1"/>
    <col min="1557" max="1557" width="36.28515625" style="79" customWidth="1"/>
    <col min="1558" max="1558" width="19.85546875" style="79" customWidth="1"/>
    <col min="1559" max="1559" width="23.42578125" style="79" customWidth="1"/>
    <col min="1560" max="1560" width="31" style="79" customWidth="1"/>
    <col min="1561" max="1561" width="14.7109375" style="79" customWidth="1"/>
    <col min="1562" max="1563" width="14.28515625" style="79" customWidth="1"/>
    <col min="1564" max="1792" width="9.140625" style="79"/>
    <col min="1793" max="1793" width="19.140625" style="79" customWidth="1"/>
    <col min="1794" max="1795" width="9.7109375" style="79" customWidth="1"/>
    <col min="1796" max="1796" width="7.140625" style="79" bestFit="1" customWidth="1"/>
    <col min="1797" max="1798" width="9.7109375" style="79" customWidth="1"/>
    <col min="1799" max="1799" width="6" style="79" bestFit="1" customWidth="1"/>
    <col min="1800" max="1800" width="29" style="79" customWidth="1"/>
    <col min="1801" max="1802" width="9.7109375" style="79" customWidth="1"/>
    <col min="1803" max="1803" width="7.140625" style="79" bestFit="1" customWidth="1"/>
    <col min="1804" max="1804" width="10.7109375" style="79" customWidth="1"/>
    <col min="1805" max="1805" width="8.7109375" style="79" customWidth="1"/>
    <col min="1806" max="1806" width="10.85546875" style="79" customWidth="1"/>
    <col min="1807" max="1807" width="9.28515625" style="79" customWidth="1"/>
    <col min="1808" max="1808" width="10.85546875" style="79" customWidth="1"/>
    <col min="1809" max="1809" width="8.28515625" style="79" customWidth="1"/>
    <col min="1810" max="1810" width="9.28515625" style="79" customWidth="1"/>
    <col min="1811" max="1811" width="8.28515625" style="79" customWidth="1"/>
    <col min="1812" max="1812" width="11.28515625" style="79" customWidth="1"/>
    <col min="1813" max="1813" width="36.28515625" style="79" customWidth="1"/>
    <col min="1814" max="1814" width="19.85546875" style="79" customWidth="1"/>
    <col min="1815" max="1815" width="23.42578125" style="79" customWidth="1"/>
    <col min="1816" max="1816" width="31" style="79" customWidth="1"/>
    <col min="1817" max="1817" width="14.7109375" style="79" customWidth="1"/>
    <col min="1818" max="1819" width="14.28515625" style="79" customWidth="1"/>
    <col min="1820" max="2048" width="9.140625" style="79"/>
    <col min="2049" max="2049" width="19.140625" style="79" customWidth="1"/>
    <col min="2050" max="2051" width="9.7109375" style="79" customWidth="1"/>
    <col min="2052" max="2052" width="7.140625" style="79" bestFit="1" customWidth="1"/>
    <col min="2053" max="2054" width="9.7109375" style="79" customWidth="1"/>
    <col min="2055" max="2055" width="6" style="79" bestFit="1" customWidth="1"/>
    <col min="2056" max="2056" width="29" style="79" customWidth="1"/>
    <col min="2057" max="2058" width="9.7109375" style="79" customWidth="1"/>
    <col min="2059" max="2059" width="7.140625" style="79" bestFit="1" customWidth="1"/>
    <col min="2060" max="2060" width="10.7109375" style="79" customWidth="1"/>
    <col min="2061" max="2061" width="8.7109375" style="79" customWidth="1"/>
    <col min="2062" max="2062" width="10.85546875" style="79" customWidth="1"/>
    <col min="2063" max="2063" width="9.28515625" style="79" customWidth="1"/>
    <col min="2064" max="2064" width="10.85546875" style="79" customWidth="1"/>
    <col min="2065" max="2065" width="8.28515625" style="79" customWidth="1"/>
    <col min="2066" max="2066" width="9.28515625" style="79" customWidth="1"/>
    <col min="2067" max="2067" width="8.28515625" style="79" customWidth="1"/>
    <col min="2068" max="2068" width="11.28515625" style="79" customWidth="1"/>
    <col min="2069" max="2069" width="36.28515625" style="79" customWidth="1"/>
    <col min="2070" max="2070" width="19.85546875" style="79" customWidth="1"/>
    <col min="2071" max="2071" width="23.42578125" style="79" customWidth="1"/>
    <col min="2072" max="2072" width="31" style="79" customWidth="1"/>
    <col min="2073" max="2073" width="14.7109375" style="79" customWidth="1"/>
    <col min="2074" max="2075" width="14.28515625" style="79" customWidth="1"/>
    <col min="2076" max="2304" width="9.140625" style="79"/>
    <col min="2305" max="2305" width="19.140625" style="79" customWidth="1"/>
    <col min="2306" max="2307" width="9.7109375" style="79" customWidth="1"/>
    <col min="2308" max="2308" width="7.140625" style="79" bestFit="1" customWidth="1"/>
    <col min="2309" max="2310" width="9.7109375" style="79" customWidth="1"/>
    <col min="2311" max="2311" width="6" style="79" bestFit="1" customWidth="1"/>
    <col min="2312" max="2312" width="29" style="79" customWidth="1"/>
    <col min="2313" max="2314" width="9.7109375" style="79" customWidth="1"/>
    <col min="2315" max="2315" width="7.140625" style="79" bestFit="1" customWidth="1"/>
    <col min="2316" max="2316" width="10.7109375" style="79" customWidth="1"/>
    <col min="2317" max="2317" width="8.7109375" style="79" customWidth="1"/>
    <col min="2318" max="2318" width="10.85546875" style="79" customWidth="1"/>
    <col min="2319" max="2319" width="9.28515625" style="79" customWidth="1"/>
    <col min="2320" max="2320" width="10.85546875" style="79" customWidth="1"/>
    <col min="2321" max="2321" width="8.28515625" style="79" customWidth="1"/>
    <col min="2322" max="2322" width="9.28515625" style="79" customWidth="1"/>
    <col min="2323" max="2323" width="8.28515625" style="79" customWidth="1"/>
    <col min="2324" max="2324" width="11.28515625" style="79" customWidth="1"/>
    <col min="2325" max="2325" width="36.28515625" style="79" customWidth="1"/>
    <col min="2326" max="2326" width="19.85546875" style="79" customWidth="1"/>
    <col min="2327" max="2327" width="23.42578125" style="79" customWidth="1"/>
    <col min="2328" max="2328" width="31" style="79" customWidth="1"/>
    <col min="2329" max="2329" width="14.7109375" style="79" customWidth="1"/>
    <col min="2330" max="2331" width="14.28515625" style="79" customWidth="1"/>
    <col min="2332" max="2560" width="9.140625" style="79"/>
    <col min="2561" max="2561" width="19.140625" style="79" customWidth="1"/>
    <col min="2562" max="2563" width="9.7109375" style="79" customWidth="1"/>
    <col min="2564" max="2564" width="7.140625" style="79" bestFit="1" customWidth="1"/>
    <col min="2565" max="2566" width="9.7109375" style="79" customWidth="1"/>
    <col min="2567" max="2567" width="6" style="79" bestFit="1" customWidth="1"/>
    <col min="2568" max="2568" width="29" style="79" customWidth="1"/>
    <col min="2569" max="2570" width="9.7109375" style="79" customWidth="1"/>
    <col min="2571" max="2571" width="7.140625" style="79" bestFit="1" customWidth="1"/>
    <col min="2572" max="2572" width="10.7109375" style="79" customWidth="1"/>
    <col min="2573" max="2573" width="8.7109375" style="79" customWidth="1"/>
    <col min="2574" max="2574" width="10.85546875" style="79" customWidth="1"/>
    <col min="2575" max="2575" width="9.28515625" style="79" customWidth="1"/>
    <col min="2576" max="2576" width="10.85546875" style="79" customWidth="1"/>
    <col min="2577" max="2577" width="8.28515625" style="79" customWidth="1"/>
    <col min="2578" max="2578" width="9.28515625" style="79" customWidth="1"/>
    <col min="2579" max="2579" width="8.28515625" style="79" customWidth="1"/>
    <col min="2580" max="2580" width="11.28515625" style="79" customWidth="1"/>
    <col min="2581" max="2581" width="36.28515625" style="79" customWidth="1"/>
    <col min="2582" max="2582" width="19.85546875" style="79" customWidth="1"/>
    <col min="2583" max="2583" width="23.42578125" style="79" customWidth="1"/>
    <col min="2584" max="2584" width="31" style="79" customWidth="1"/>
    <col min="2585" max="2585" width="14.7109375" style="79" customWidth="1"/>
    <col min="2586" max="2587" width="14.28515625" style="79" customWidth="1"/>
    <col min="2588" max="2816" width="9.140625" style="79"/>
    <col min="2817" max="2817" width="19.140625" style="79" customWidth="1"/>
    <col min="2818" max="2819" width="9.7109375" style="79" customWidth="1"/>
    <col min="2820" max="2820" width="7.140625" style="79" bestFit="1" customWidth="1"/>
    <col min="2821" max="2822" width="9.7109375" style="79" customWidth="1"/>
    <col min="2823" max="2823" width="6" style="79" bestFit="1" customWidth="1"/>
    <col min="2824" max="2824" width="29" style="79" customWidth="1"/>
    <col min="2825" max="2826" width="9.7109375" style="79" customWidth="1"/>
    <col min="2827" max="2827" width="7.140625" style="79" bestFit="1" customWidth="1"/>
    <col min="2828" max="2828" width="10.7109375" style="79" customWidth="1"/>
    <col min="2829" max="2829" width="8.7109375" style="79" customWidth="1"/>
    <col min="2830" max="2830" width="10.85546875" style="79" customWidth="1"/>
    <col min="2831" max="2831" width="9.28515625" style="79" customWidth="1"/>
    <col min="2832" max="2832" width="10.85546875" style="79" customWidth="1"/>
    <col min="2833" max="2833" width="8.28515625" style="79" customWidth="1"/>
    <col min="2834" max="2834" width="9.28515625" style="79" customWidth="1"/>
    <col min="2835" max="2835" width="8.28515625" style="79" customWidth="1"/>
    <col min="2836" max="2836" width="11.28515625" style="79" customWidth="1"/>
    <col min="2837" max="2837" width="36.28515625" style="79" customWidth="1"/>
    <col min="2838" max="2838" width="19.85546875" style="79" customWidth="1"/>
    <col min="2839" max="2839" width="23.42578125" style="79" customWidth="1"/>
    <col min="2840" max="2840" width="31" style="79" customWidth="1"/>
    <col min="2841" max="2841" width="14.7109375" style="79" customWidth="1"/>
    <col min="2842" max="2843" width="14.28515625" style="79" customWidth="1"/>
    <col min="2844" max="3072" width="9.140625" style="79"/>
    <col min="3073" max="3073" width="19.140625" style="79" customWidth="1"/>
    <col min="3074" max="3075" width="9.7109375" style="79" customWidth="1"/>
    <col min="3076" max="3076" width="7.140625" style="79" bestFit="1" customWidth="1"/>
    <col min="3077" max="3078" width="9.7109375" style="79" customWidth="1"/>
    <col min="3079" max="3079" width="6" style="79" bestFit="1" customWidth="1"/>
    <col min="3080" max="3080" width="29" style="79" customWidth="1"/>
    <col min="3081" max="3082" width="9.7109375" style="79" customWidth="1"/>
    <col min="3083" max="3083" width="7.140625" style="79" bestFit="1" customWidth="1"/>
    <col min="3084" max="3084" width="10.7109375" style="79" customWidth="1"/>
    <col min="3085" max="3085" width="8.7109375" style="79" customWidth="1"/>
    <col min="3086" max="3086" width="10.85546875" style="79" customWidth="1"/>
    <col min="3087" max="3087" width="9.28515625" style="79" customWidth="1"/>
    <col min="3088" max="3088" width="10.85546875" style="79" customWidth="1"/>
    <col min="3089" max="3089" width="8.28515625" style="79" customWidth="1"/>
    <col min="3090" max="3090" width="9.28515625" style="79" customWidth="1"/>
    <col min="3091" max="3091" width="8.28515625" style="79" customWidth="1"/>
    <col min="3092" max="3092" width="11.28515625" style="79" customWidth="1"/>
    <col min="3093" max="3093" width="36.28515625" style="79" customWidth="1"/>
    <col min="3094" max="3094" width="19.85546875" style="79" customWidth="1"/>
    <col min="3095" max="3095" width="23.42578125" style="79" customWidth="1"/>
    <col min="3096" max="3096" width="31" style="79" customWidth="1"/>
    <col min="3097" max="3097" width="14.7109375" style="79" customWidth="1"/>
    <col min="3098" max="3099" width="14.28515625" style="79" customWidth="1"/>
    <col min="3100" max="3328" width="9.140625" style="79"/>
    <col min="3329" max="3329" width="19.140625" style="79" customWidth="1"/>
    <col min="3330" max="3331" width="9.7109375" style="79" customWidth="1"/>
    <col min="3332" max="3332" width="7.140625" style="79" bestFit="1" customWidth="1"/>
    <col min="3333" max="3334" width="9.7109375" style="79" customWidth="1"/>
    <col min="3335" max="3335" width="6" style="79" bestFit="1" customWidth="1"/>
    <col min="3336" max="3336" width="29" style="79" customWidth="1"/>
    <col min="3337" max="3338" width="9.7109375" style="79" customWidth="1"/>
    <col min="3339" max="3339" width="7.140625" style="79" bestFit="1" customWidth="1"/>
    <col min="3340" max="3340" width="10.7109375" style="79" customWidth="1"/>
    <col min="3341" max="3341" width="8.7109375" style="79" customWidth="1"/>
    <col min="3342" max="3342" width="10.85546875" style="79" customWidth="1"/>
    <col min="3343" max="3343" width="9.28515625" style="79" customWidth="1"/>
    <col min="3344" max="3344" width="10.85546875" style="79" customWidth="1"/>
    <col min="3345" max="3345" width="8.28515625" style="79" customWidth="1"/>
    <col min="3346" max="3346" width="9.28515625" style="79" customWidth="1"/>
    <col min="3347" max="3347" width="8.28515625" style="79" customWidth="1"/>
    <col min="3348" max="3348" width="11.28515625" style="79" customWidth="1"/>
    <col min="3349" max="3349" width="36.28515625" style="79" customWidth="1"/>
    <col min="3350" max="3350" width="19.85546875" style="79" customWidth="1"/>
    <col min="3351" max="3351" width="23.42578125" style="79" customWidth="1"/>
    <col min="3352" max="3352" width="31" style="79" customWidth="1"/>
    <col min="3353" max="3353" width="14.7109375" style="79" customWidth="1"/>
    <col min="3354" max="3355" width="14.28515625" style="79" customWidth="1"/>
    <col min="3356" max="3584" width="9.140625" style="79"/>
    <col min="3585" max="3585" width="19.140625" style="79" customWidth="1"/>
    <col min="3586" max="3587" width="9.7109375" style="79" customWidth="1"/>
    <col min="3588" max="3588" width="7.140625" style="79" bestFit="1" customWidth="1"/>
    <col min="3589" max="3590" width="9.7109375" style="79" customWidth="1"/>
    <col min="3591" max="3591" width="6" style="79" bestFit="1" customWidth="1"/>
    <col min="3592" max="3592" width="29" style="79" customWidth="1"/>
    <col min="3593" max="3594" width="9.7109375" style="79" customWidth="1"/>
    <col min="3595" max="3595" width="7.140625" style="79" bestFit="1" customWidth="1"/>
    <col min="3596" max="3596" width="10.7109375" style="79" customWidth="1"/>
    <col min="3597" max="3597" width="8.7109375" style="79" customWidth="1"/>
    <col min="3598" max="3598" width="10.85546875" style="79" customWidth="1"/>
    <col min="3599" max="3599" width="9.28515625" style="79" customWidth="1"/>
    <col min="3600" max="3600" width="10.85546875" style="79" customWidth="1"/>
    <col min="3601" max="3601" width="8.28515625" style="79" customWidth="1"/>
    <col min="3602" max="3602" width="9.28515625" style="79" customWidth="1"/>
    <col min="3603" max="3603" width="8.28515625" style="79" customWidth="1"/>
    <col min="3604" max="3604" width="11.28515625" style="79" customWidth="1"/>
    <col min="3605" max="3605" width="36.28515625" style="79" customWidth="1"/>
    <col min="3606" max="3606" width="19.85546875" style="79" customWidth="1"/>
    <col min="3607" max="3607" width="23.42578125" style="79" customWidth="1"/>
    <col min="3608" max="3608" width="31" style="79" customWidth="1"/>
    <col min="3609" max="3609" width="14.7109375" style="79" customWidth="1"/>
    <col min="3610" max="3611" width="14.28515625" style="79" customWidth="1"/>
    <col min="3612" max="3840" width="9.140625" style="79"/>
    <col min="3841" max="3841" width="19.140625" style="79" customWidth="1"/>
    <col min="3842" max="3843" width="9.7109375" style="79" customWidth="1"/>
    <col min="3844" max="3844" width="7.140625" style="79" bestFit="1" customWidth="1"/>
    <col min="3845" max="3846" width="9.7109375" style="79" customWidth="1"/>
    <col min="3847" max="3847" width="6" style="79" bestFit="1" customWidth="1"/>
    <col min="3848" max="3848" width="29" style="79" customWidth="1"/>
    <col min="3849" max="3850" width="9.7109375" style="79" customWidth="1"/>
    <col min="3851" max="3851" width="7.140625" style="79" bestFit="1" customWidth="1"/>
    <col min="3852" max="3852" width="10.7109375" style="79" customWidth="1"/>
    <col min="3853" max="3853" width="8.7109375" style="79" customWidth="1"/>
    <col min="3854" max="3854" width="10.85546875" style="79" customWidth="1"/>
    <col min="3855" max="3855" width="9.28515625" style="79" customWidth="1"/>
    <col min="3856" max="3856" width="10.85546875" style="79" customWidth="1"/>
    <col min="3857" max="3857" width="8.28515625" style="79" customWidth="1"/>
    <col min="3858" max="3858" width="9.28515625" style="79" customWidth="1"/>
    <col min="3859" max="3859" width="8.28515625" style="79" customWidth="1"/>
    <col min="3860" max="3860" width="11.28515625" style="79" customWidth="1"/>
    <col min="3861" max="3861" width="36.28515625" style="79" customWidth="1"/>
    <col min="3862" max="3862" width="19.85546875" style="79" customWidth="1"/>
    <col min="3863" max="3863" width="23.42578125" style="79" customWidth="1"/>
    <col min="3864" max="3864" width="31" style="79" customWidth="1"/>
    <col min="3865" max="3865" width="14.7109375" style="79" customWidth="1"/>
    <col min="3866" max="3867" width="14.28515625" style="79" customWidth="1"/>
    <col min="3868" max="4096" width="9.140625" style="79"/>
    <col min="4097" max="4097" width="19.140625" style="79" customWidth="1"/>
    <col min="4098" max="4099" width="9.7109375" style="79" customWidth="1"/>
    <col min="4100" max="4100" width="7.140625" style="79" bestFit="1" customWidth="1"/>
    <col min="4101" max="4102" width="9.7109375" style="79" customWidth="1"/>
    <col min="4103" max="4103" width="6" style="79" bestFit="1" customWidth="1"/>
    <col min="4104" max="4104" width="29" style="79" customWidth="1"/>
    <col min="4105" max="4106" width="9.7109375" style="79" customWidth="1"/>
    <col min="4107" max="4107" width="7.140625" style="79" bestFit="1" customWidth="1"/>
    <col min="4108" max="4108" width="10.7109375" style="79" customWidth="1"/>
    <col min="4109" max="4109" width="8.7109375" style="79" customWidth="1"/>
    <col min="4110" max="4110" width="10.85546875" style="79" customWidth="1"/>
    <col min="4111" max="4111" width="9.28515625" style="79" customWidth="1"/>
    <col min="4112" max="4112" width="10.85546875" style="79" customWidth="1"/>
    <col min="4113" max="4113" width="8.28515625" style="79" customWidth="1"/>
    <col min="4114" max="4114" width="9.28515625" style="79" customWidth="1"/>
    <col min="4115" max="4115" width="8.28515625" style="79" customWidth="1"/>
    <col min="4116" max="4116" width="11.28515625" style="79" customWidth="1"/>
    <col min="4117" max="4117" width="36.28515625" style="79" customWidth="1"/>
    <col min="4118" max="4118" width="19.85546875" style="79" customWidth="1"/>
    <col min="4119" max="4119" width="23.42578125" style="79" customWidth="1"/>
    <col min="4120" max="4120" width="31" style="79" customWidth="1"/>
    <col min="4121" max="4121" width="14.7109375" style="79" customWidth="1"/>
    <col min="4122" max="4123" width="14.28515625" style="79" customWidth="1"/>
    <col min="4124" max="4352" width="9.140625" style="79"/>
    <col min="4353" max="4353" width="19.140625" style="79" customWidth="1"/>
    <col min="4354" max="4355" width="9.7109375" style="79" customWidth="1"/>
    <col min="4356" max="4356" width="7.140625" style="79" bestFit="1" customWidth="1"/>
    <col min="4357" max="4358" width="9.7109375" style="79" customWidth="1"/>
    <col min="4359" max="4359" width="6" style="79" bestFit="1" customWidth="1"/>
    <col min="4360" max="4360" width="29" style="79" customWidth="1"/>
    <col min="4361" max="4362" width="9.7109375" style="79" customWidth="1"/>
    <col min="4363" max="4363" width="7.140625" style="79" bestFit="1" customWidth="1"/>
    <col min="4364" max="4364" width="10.7109375" style="79" customWidth="1"/>
    <col min="4365" max="4365" width="8.7109375" style="79" customWidth="1"/>
    <col min="4366" max="4366" width="10.85546875" style="79" customWidth="1"/>
    <col min="4367" max="4367" width="9.28515625" style="79" customWidth="1"/>
    <col min="4368" max="4368" width="10.85546875" style="79" customWidth="1"/>
    <col min="4369" max="4369" width="8.28515625" style="79" customWidth="1"/>
    <col min="4370" max="4370" width="9.28515625" style="79" customWidth="1"/>
    <col min="4371" max="4371" width="8.28515625" style="79" customWidth="1"/>
    <col min="4372" max="4372" width="11.28515625" style="79" customWidth="1"/>
    <col min="4373" max="4373" width="36.28515625" style="79" customWidth="1"/>
    <col min="4374" max="4374" width="19.85546875" style="79" customWidth="1"/>
    <col min="4375" max="4375" width="23.42578125" style="79" customWidth="1"/>
    <col min="4376" max="4376" width="31" style="79" customWidth="1"/>
    <col min="4377" max="4377" width="14.7109375" style="79" customWidth="1"/>
    <col min="4378" max="4379" width="14.28515625" style="79" customWidth="1"/>
    <col min="4380" max="4608" width="9.140625" style="79"/>
    <col min="4609" max="4609" width="19.140625" style="79" customWidth="1"/>
    <col min="4610" max="4611" width="9.7109375" style="79" customWidth="1"/>
    <col min="4612" max="4612" width="7.140625" style="79" bestFit="1" customWidth="1"/>
    <col min="4613" max="4614" width="9.7109375" style="79" customWidth="1"/>
    <col min="4615" max="4615" width="6" style="79" bestFit="1" customWidth="1"/>
    <col min="4616" max="4616" width="29" style="79" customWidth="1"/>
    <col min="4617" max="4618" width="9.7109375" style="79" customWidth="1"/>
    <col min="4619" max="4619" width="7.140625" style="79" bestFit="1" customWidth="1"/>
    <col min="4620" max="4620" width="10.7109375" style="79" customWidth="1"/>
    <col min="4621" max="4621" width="8.7109375" style="79" customWidth="1"/>
    <col min="4622" max="4622" width="10.85546875" style="79" customWidth="1"/>
    <col min="4623" max="4623" width="9.28515625" style="79" customWidth="1"/>
    <col min="4624" max="4624" width="10.85546875" style="79" customWidth="1"/>
    <col min="4625" max="4625" width="8.28515625" style="79" customWidth="1"/>
    <col min="4626" max="4626" width="9.28515625" style="79" customWidth="1"/>
    <col min="4627" max="4627" width="8.28515625" style="79" customWidth="1"/>
    <col min="4628" max="4628" width="11.28515625" style="79" customWidth="1"/>
    <col min="4629" max="4629" width="36.28515625" style="79" customWidth="1"/>
    <col min="4630" max="4630" width="19.85546875" style="79" customWidth="1"/>
    <col min="4631" max="4631" width="23.42578125" style="79" customWidth="1"/>
    <col min="4632" max="4632" width="31" style="79" customWidth="1"/>
    <col min="4633" max="4633" width="14.7109375" style="79" customWidth="1"/>
    <col min="4634" max="4635" width="14.28515625" style="79" customWidth="1"/>
    <col min="4636" max="4864" width="9.140625" style="79"/>
    <col min="4865" max="4865" width="19.140625" style="79" customWidth="1"/>
    <col min="4866" max="4867" width="9.7109375" style="79" customWidth="1"/>
    <col min="4868" max="4868" width="7.140625" style="79" bestFit="1" customWidth="1"/>
    <col min="4869" max="4870" width="9.7109375" style="79" customWidth="1"/>
    <col min="4871" max="4871" width="6" style="79" bestFit="1" customWidth="1"/>
    <col min="4872" max="4872" width="29" style="79" customWidth="1"/>
    <col min="4873" max="4874" width="9.7109375" style="79" customWidth="1"/>
    <col min="4875" max="4875" width="7.140625" style="79" bestFit="1" customWidth="1"/>
    <col min="4876" max="4876" width="10.7109375" style="79" customWidth="1"/>
    <col min="4877" max="4877" width="8.7109375" style="79" customWidth="1"/>
    <col min="4878" max="4878" width="10.85546875" style="79" customWidth="1"/>
    <col min="4879" max="4879" width="9.28515625" style="79" customWidth="1"/>
    <col min="4880" max="4880" width="10.85546875" style="79" customWidth="1"/>
    <col min="4881" max="4881" width="8.28515625" style="79" customWidth="1"/>
    <col min="4882" max="4882" width="9.28515625" style="79" customWidth="1"/>
    <col min="4883" max="4883" width="8.28515625" style="79" customWidth="1"/>
    <col min="4884" max="4884" width="11.28515625" style="79" customWidth="1"/>
    <col min="4885" max="4885" width="36.28515625" style="79" customWidth="1"/>
    <col min="4886" max="4886" width="19.85546875" style="79" customWidth="1"/>
    <col min="4887" max="4887" width="23.42578125" style="79" customWidth="1"/>
    <col min="4888" max="4888" width="31" style="79" customWidth="1"/>
    <col min="4889" max="4889" width="14.7109375" style="79" customWidth="1"/>
    <col min="4890" max="4891" width="14.28515625" style="79" customWidth="1"/>
    <col min="4892" max="5120" width="9.140625" style="79"/>
    <col min="5121" max="5121" width="19.140625" style="79" customWidth="1"/>
    <col min="5122" max="5123" width="9.7109375" style="79" customWidth="1"/>
    <col min="5124" max="5124" width="7.140625" style="79" bestFit="1" customWidth="1"/>
    <col min="5125" max="5126" width="9.7109375" style="79" customWidth="1"/>
    <col min="5127" max="5127" width="6" style="79" bestFit="1" customWidth="1"/>
    <col min="5128" max="5128" width="29" style="79" customWidth="1"/>
    <col min="5129" max="5130" width="9.7109375" style="79" customWidth="1"/>
    <col min="5131" max="5131" width="7.140625" style="79" bestFit="1" customWidth="1"/>
    <col min="5132" max="5132" width="10.7109375" style="79" customWidth="1"/>
    <col min="5133" max="5133" width="8.7109375" style="79" customWidth="1"/>
    <col min="5134" max="5134" width="10.85546875" style="79" customWidth="1"/>
    <col min="5135" max="5135" width="9.28515625" style="79" customWidth="1"/>
    <col min="5136" max="5136" width="10.85546875" style="79" customWidth="1"/>
    <col min="5137" max="5137" width="8.28515625" style="79" customWidth="1"/>
    <col min="5138" max="5138" width="9.28515625" style="79" customWidth="1"/>
    <col min="5139" max="5139" width="8.28515625" style="79" customWidth="1"/>
    <col min="5140" max="5140" width="11.28515625" style="79" customWidth="1"/>
    <col min="5141" max="5141" width="36.28515625" style="79" customWidth="1"/>
    <col min="5142" max="5142" width="19.85546875" style="79" customWidth="1"/>
    <col min="5143" max="5143" width="23.42578125" style="79" customWidth="1"/>
    <col min="5144" max="5144" width="31" style="79" customWidth="1"/>
    <col min="5145" max="5145" width="14.7109375" style="79" customWidth="1"/>
    <col min="5146" max="5147" width="14.28515625" style="79" customWidth="1"/>
    <col min="5148" max="5376" width="9.140625" style="79"/>
    <col min="5377" max="5377" width="19.140625" style="79" customWidth="1"/>
    <col min="5378" max="5379" width="9.7109375" style="79" customWidth="1"/>
    <col min="5380" max="5380" width="7.140625" style="79" bestFit="1" customWidth="1"/>
    <col min="5381" max="5382" width="9.7109375" style="79" customWidth="1"/>
    <col min="5383" max="5383" width="6" style="79" bestFit="1" customWidth="1"/>
    <col min="5384" max="5384" width="29" style="79" customWidth="1"/>
    <col min="5385" max="5386" width="9.7109375" style="79" customWidth="1"/>
    <col min="5387" max="5387" width="7.140625" style="79" bestFit="1" customWidth="1"/>
    <col min="5388" max="5388" width="10.7109375" style="79" customWidth="1"/>
    <col min="5389" max="5389" width="8.7109375" style="79" customWidth="1"/>
    <col min="5390" max="5390" width="10.85546875" style="79" customWidth="1"/>
    <col min="5391" max="5391" width="9.28515625" style="79" customWidth="1"/>
    <col min="5392" max="5392" width="10.85546875" style="79" customWidth="1"/>
    <col min="5393" max="5393" width="8.28515625" style="79" customWidth="1"/>
    <col min="5394" max="5394" width="9.28515625" style="79" customWidth="1"/>
    <col min="5395" max="5395" width="8.28515625" style="79" customWidth="1"/>
    <col min="5396" max="5396" width="11.28515625" style="79" customWidth="1"/>
    <col min="5397" max="5397" width="36.28515625" style="79" customWidth="1"/>
    <col min="5398" max="5398" width="19.85546875" style="79" customWidth="1"/>
    <col min="5399" max="5399" width="23.42578125" style="79" customWidth="1"/>
    <col min="5400" max="5400" width="31" style="79" customWidth="1"/>
    <col min="5401" max="5401" width="14.7109375" style="79" customWidth="1"/>
    <col min="5402" max="5403" width="14.28515625" style="79" customWidth="1"/>
    <col min="5404" max="5632" width="9.140625" style="79"/>
    <col min="5633" max="5633" width="19.140625" style="79" customWidth="1"/>
    <col min="5634" max="5635" width="9.7109375" style="79" customWidth="1"/>
    <col min="5636" max="5636" width="7.140625" style="79" bestFit="1" customWidth="1"/>
    <col min="5637" max="5638" width="9.7109375" style="79" customWidth="1"/>
    <col min="5639" max="5639" width="6" style="79" bestFit="1" customWidth="1"/>
    <col min="5640" max="5640" width="29" style="79" customWidth="1"/>
    <col min="5641" max="5642" width="9.7109375" style="79" customWidth="1"/>
    <col min="5643" max="5643" width="7.140625" style="79" bestFit="1" customWidth="1"/>
    <col min="5644" max="5644" width="10.7109375" style="79" customWidth="1"/>
    <col min="5645" max="5645" width="8.7109375" style="79" customWidth="1"/>
    <col min="5646" max="5646" width="10.85546875" style="79" customWidth="1"/>
    <col min="5647" max="5647" width="9.28515625" style="79" customWidth="1"/>
    <col min="5648" max="5648" width="10.85546875" style="79" customWidth="1"/>
    <col min="5649" max="5649" width="8.28515625" style="79" customWidth="1"/>
    <col min="5650" max="5650" width="9.28515625" style="79" customWidth="1"/>
    <col min="5651" max="5651" width="8.28515625" style="79" customWidth="1"/>
    <col min="5652" max="5652" width="11.28515625" style="79" customWidth="1"/>
    <col min="5653" max="5653" width="36.28515625" style="79" customWidth="1"/>
    <col min="5654" max="5654" width="19.85546875" style="79" customWidth="1"/>
    <col min="5655" max="5655" width="23.42578125" style="79" customWidth="1"/>
    <col min="5656" max="5656" width="31" style="79" customWidth="1"/>
    <col min="5657" max="5657" width="14.7109375" style="79" customWidth="1"/>
    <col min="5658" max="5659" width="14.28515625" style="79" customWidth="1"/>
    <col min="5660" max="5888" width="9.140625" style="79"/>
    <col min="5889" max="5889" width="19.140625" style="79" customWidth="1"/>
    <col min="5890" max="5891" width="9.7109375" style="79" customWidth="1"/>
    <col min="5892" max="5892" width="7.140625" style="79" bestFit="1" customWidth="1"/>
    <col min="5893" max="5894" width="9.7109375" style="79" customWidth="1"/>
    <col min="5895" max="5895" width="6" style="79" bestFit="1" customWidth="1"/>
    <col min="5896" max="5896" width="29" style="79" customWidth="1"/>
    <col min="5897" max="5898" width="9.7109375" style="79" customWidth="1"/>
    <col min="5899" max="5899" width="7.140625" style="79" bestFit="1" customWidth="1"/>
    <col min="5900" max="5900" width="10.7109375" style="79" customWidth="1"/>
    <col min="5901" max="5901" width="8.7109375" style="79" customWidth="1"/>
    <col min="5902" max="5902" width="10.85546875" style="79" customWidth="1"/>
    <col min="5903" max="5903" width="9.28515625" style="79" customWidth="1"/>
    <col min="5904" max="5904" width="10.85546875" style="79" customWidth="1"/>
    <col min="5905" max="5905" width="8.28515625" style="79" customWidth="1"/>
    <col min="5906" max="5906" width="9.28515625" style="79" customWidth="1"/>
    <col min="5907" max="5907" width="8.28515625" style="79" customWidth="1"/>
    <col min="5908" max="5908" width="11.28515625" style="79" customWidth="1"/>
    <col min="5909" max="5909" width="36.28515625" style="79" customWidth="1"/>
    <col min="5910" max="5910" width="19.85546875" style="79" customWidth="1"/>
    <col min="5911" max="5911" width="23.42578125" style="79" customWidth="1"/>
    <col min="5912" max="5912" width="31" style="79" customWidth="1"/>
    <col min="5913" max="5913" width="14.7109375" style="79" customWidth="1"/>
    <col min="5914" max="5915" width="14.28515625" style="79" customWidth="1"/>
    <col min="5916" max="6144" width="9.140625" style="79"/>
    <col min="6145" max="6145" width="19.140625" style="79" customWidth="1"/>
    <col min="6146" max="6147" width="9.7109375" style="79" customWidth="1"/>
    <col min="6148" max="6148" width="7.140625" style="79" bestFit="1" customWidth="1"/>
    <col min="6149" max="6150" width="9.7109375" style="79" customWidth="1"/>
    <col min="6151" max="6151" width="6" style="79" bestFit="1" customWidth="1"/>
    <col min="6152" max="6152" width="29" style="79" customWidth="1"/>
    <col min="6153" max="6154" width="9.7109375" style="79" customWidth="1"/>
    <col min="6155" max="6155" width="7.140625" style="79" bestFit="1" customWidth="1"/>
    <col min="6156" max="6156" width="10.7109375" style="79" customWidth="1"/>
    <col min="6157" max="6157" width="8.7109375" style="79" customWidth="1"/>
    <col min="6158" max="6158" width="10.85546875" style="79" customWidth="1"/>
    <col min="6159" max="6159" width="9.28515625" style="79" customWidth="1"/>
    <col min="6160" max="6160" width="10.85546875" style="79" customWidth="1"/>
    <col min="6161" max="6161" width="8.28515625" style="79" customWidth="1"/>
    <col min="6162" max="6162" width="9.28515625" style="79" customWidth="1"/>
    <col min="6163" max="6163" width="8.28515625" style="79" customWidth="1"/>
    <col min="6164" max="6164" width="11.28515625" style="79" customWidth="1"/>
    <col min="6165" max="6165" width="36.28515625" style="79" customWidth="1"/>
    <col min="6166" max="6166" width="19.85546875" style="79" customWidth="1"/>
    <col min="6167" max="6167" width="23.42578125" style="79" customWidth="1"/>
    <col min="6168" max="6168" width="31" style="79" customWidth="1"/>
    <col min="6169" max="6169" width="14.7109375" style="79" customWidth="1"/>
    <col min="6170" max="6171" width="14.28515625" style="79" customWidth="1"/>
    <col min="6172" max="6400" width="9.140625" style="79"/>
    <col min="6401" max="6401" width="19.140625" style="79" customWidth="1"/>
    <col min="6402" max="6403" width="9.7109375" style="79" customWidth="1"/>
    <col min="6404" max="6404" width="7.140625" style="79" bestFit="1" customWidth="1"/>
    <col min="6405" max="6406" width="9.7109375" style="79" customWidth="1"/>
    <col min="6407" max="6407" width="6" style="79" bestFit="1" customWidth="1"/>
    <col min="6408" max="6408" width="29" style="79" customWidth="1"/>
    <col min="6409" max="6410" width="9.7109375" style="79" customWidth="1"/>
    <col min="6411" max="6411" width="7.140625" style="79" bestFit="1" customWidth="1"/>
    <col min="6412" max="6412" width="10.7109375" style="79" customWidth="1"/>
    <col min="6413" max="6413" width="8.7109375" style="79" customWidth="1"/>
    <col min="6414" max="6414" width="10.85546875" style="79" customWidth="1"/>
    <col min="6415" max="6415" width="9.28515625" style="79" customWidth="1"/>
    <col min="6416" max="6416" width="10.85546875" style="79" customWidth="1"/>
    <col min="6417" max="6417" width="8.28515625" style="79" customWidth="1"/>
    <col min="6418" max="6418" width="9.28515625" style="79" customWidth="1"/>
    <col min="6419" max="6419" width="8.28515625" style="79" customWidth="1"/>
    <col min="6420" max="6420" width="11.28515625" style="79" customWidth="1"/>
    <col min="6421" max="6421" width="36.28515625" style="79" customWidth="1"/>
    <col min="6422" max="6422" width="19.85546875" style="79" customWidth="1"/>
    <col min="6423" max="6423" width="23.42578125" style="79" customWidth="1"/>
    <col min="6424" max="6424" width="31" style="79" customWidth="1"/>
    <col min="6425" max="6425" width="14.7109375" style="79" customWidth="1"/>
    <col min="6426" max="6427" width="14.28515625" style="79" customWidth="1"/>
    <col min="6428" max="6656" width="9.140625" style="79"/>
    <col min="6657" max="6657" width="19.140625" style="79" customWidth="1"/>
    <col min="6658" max="6659" width="9.7109375" style="79" customWidth="1"/>
    <col min="6660" max="6660" width="7.140625" style="79" bestFit="1" customWidth="1"/>
    <col min="6661" max="6662" width="9.7109375" style="79" customWidth="1"/>
    <col min="6663" max="6663" width="6" style="79" bestFit="1" customWidth="1"/>
    <col min="6664" max="6664" width="29" style="79" customWidth="1"/>
    <col min="6665" max="6666" width="9.7109375" style="79" customWidth="1"/>
    <col min="6667" max="6667" width="7.140625" style="79" bestFit="1" customWidth="1"/>
    <col min="6668" max="6668" width="10.7109375" style="79" customWidth="1"/>
    <col min="6669" max="6669" width="8.7109375" style="79" customWidth="1"/>
    <col min="6670" max="6670" width="10.85546875" style="79" customWidth="1"/>
    <col min="6671" max="6671" width="9.28515625" style="79" customWidth="1"/>
    <col min="6672" max="6672" width="10.85546875" style="79" customWidth="1"/>
    <col min="6673" max="6673" width="8.28515625" style="79" customWidth="1"/>
    <col min="6674" max="6674" width="9.28515625" style="79" customWidth="1"/>
    <col min="6675" max="6675" width="8.28515625" style="79" customWidth="1"/>
    <col min="6676" max="6676" width="11.28515625" style="79" customWidth="1"/>
    <col min="6677" max="6677" width="36.28515625" style="79" customWidth="1"/>
    <col min="6678" max="6678" width="19.85546875" style="79" customWidth="1"/>
    <col min="6679" max="6679" width="23.42578125" style="79" customWidth="1"/>
    <col min="6680" max="6680" width="31" style="79" customWidth="1"/>
    <col min="6681" max="6681" width="14.7109375" style="79" customWidth="1"/>
    <col min="6682" max="6683" width="14.28515625" style="79" customWidth="1"/>
    <col min="6684" max="6912" width="9.140625" style="79"/>
    <col min="6913" max="6913" width="19.140625" style="79" customWidth="1"/>
    <col min="6914" max="6915" width="9.7109375" style="79" customWidth="1"/>
    <col min="6916" max="6916" width="7.140625" style="79" bestFit="1" customWidth="1"/>
    <col min="6917" max="6918" width="9.7109375" style="79" customWidth="1"/>
    <col min="6919" max="6919" width="6" style="79" bestFit="1" customWidth="1"/>
    <col min="6920" max="6920" width="29" style="79" customWidth="1"/>
    <col min="6921" max="6922" width="9.7109375" style="79" customWidth="1"/>
    <col min="6923" max="6923" width="7.140625" style="79" bestFit="1" customWidth="1"/>
    <col min="6924" max="6924" width="10.7109375" style="79" customWidth="1"/>
    <col min="6925" max="6925" width="8.7109375" style="79" customWidth="1"/>
    <col min="6926" max="6926" width="10.85546875" style="79" customWidth="1"/>
    <col min="6927" max="6927" width="9.28515625" style="79" customWidth="1"/>
    <col min="6928" max="6928" width="10.85546875" style="79" customWidth="1"/>
    <col min="6929" max="6929" width="8.28515625" style="79" customWidth="1"/>
    <col min="6930" max="6930" width="9.28515625" style="79" customWidth="1"/>
    <col min="6931" max="6931" width="8.28515625" style="79" customWidth="1"/>
    <col min="6932" max="6932" width="11.28515625" style="79" customWidth="1"/>
    <col min="6933" max="6933" width="36.28515625" style="79" customWidth="1"/>
    <col min="6934" max="6934" width="19.85546875" style="79" customWidth="1"/>
    <col min="6935" max="6935" width="23.42578125" style="79" customWidth="1"/>
    <col min="6936" max="6936" width="31" style="79" customWidth="1"/>
    <col min="6937" max="6937" width="14.7109375" style="79" customWidth="1"/>
    <col min="6938" max="6939" width="14.28515625" style="79" customWidth="1"/>
    <col min="6940" max="7168" width="9.140625" style="79"/>
    <col min="7169" max="7169" width="19.140625" style="79" customWidth="1"/>
    <col min="7170" max="7171" width="9.7109375" style="79" customWidth="1"/>
    <col min="7172" max="7172" width="7.140625" style="79" bestFit="1" customWidth="1"/>
    <col min="7173" max="7174" width="9.7109375" style="79" customWidth="1"/>
    <col min="7175" max="7175" width="6" style="79" bestFit="1" customWidth="1"/>
    <col min="7176" max="7176" width="29" style="79" customWidth="1"/>
    <col min="7177" max="7178" width="9.7109375" style="79" customWidth="1"/>
    <col min="7179" max="7179" width="7.140625" style="79" bestFit="1" customWidth="1"/>
    <col min="7180" max="7180" width="10.7109375" style="79" customWidth="1"/>
    <col min="7181" max="7181" width="8.7109375" style="79" customWidth="1"/>
    <col min="7182" max="7182" width="10.85546875" style="79" customWidth="1"/>
    <col min="7183" max="7183" width="9.28515625" style="79" customWidth="1"/>
    <col min="7184" max="7184" width="10.85546875" style="79" customWidth="1"/>
    <col min="7185" max="7185" width="8.28515625" style="79" customWidth="1"/>
    <col min="7186" max="7186" width="9.28515625" style="79" customWidth="1"/>
    <col min="7187" max="7187" width="8.28515625" style="79" customWidth="1"/>
    <col min="7188" max="7188" width="11.28515625" style="79" customWidth="1"/>
    <col min="7189" max="7189" width="36.28515625" style="79" customWidth="1"/>
    <col min="7190" max="7190" width="19.85546875" style="79" customWidth="1"/>
    <col min="7191" max="7191" width="23.42578125" style="79" customWidth="1"/>
    <col min="7192" max="7192" width="31" style="79" customWidth="1"/>
    <col min="7193" max="7193" width="14.7109375" style="79" customWidth="1"/>
    <col min="7194" max="7195" width="14.28515625" style="79" customWidth="1"/>
    <col min="7196" max="7424" width="9.140625" style="79"/>
    <col min="7425" max="7425" width="19.140625" style="79" customWidth="1"/>
    <col min="7426" max="7427" width="9.7109375" style="79" customWidth="1"/>
    <col min="7428" max="7428" width="7.140625" style="79" bestFit="1" customWidth="1"/>
    <col min="7429" max="7430" width="9.7109375" style="79" customWidth="1"/>
    <col min="7431" max="7431" width="6" style="79" bestFit="1" customWidth="1"/>
    <col min="7432" max="7432" width="29" style="79" customWidth="1"/>
    <col min="7433" max="7434" width="9.7109375" style="79" customWidth="1"/>
    <col min="7435" max="7435" width="7.140625" style="79" bestFit="1" customWidth="1"/>
    <col min="7436" max="7436" width="10.7109375" style="79" customWidth="1"/>
    <col min="7437" max="7437" width="8.7109375" style="79" customWidth="1"/>
    <col min="7438" max="7438" width="10.85546875" style="79" customWidth="1"/>
    <col min="7439" max="7439" width="9.28515625" style="79" customWidth="1"/>
    <col min="7440" max="7440" width="10.85546875" style="79" customWidth="1"/>
    <col min="7441" max="7441" width="8.28515625" style="79" customWidth="1"/>
    <col min="7442" max="7442" width="9.28515625" style="79" customWidth="1"/>
    <col min="7443" max="7443" width="8.28515625" style="79" customWidth="1"/>
    <col min="7444" max="7444" width="11.28515625" style="79" customWidth="1"/>
    <col min="7445" max="7445" width="36.28515625" style="79" customWidth="1"/>
    <col min="7446" max="7446" width="19.85546875" style="79" customWidth="1"/>
    <col min="7447" max="7447" width="23.42578125" style="79" customWidth="1"/>
    <col min="7448" max="7448" width="31" style="79" customWidth="1"/>
    <col min="7449" max="7449" width="14.7109375" style="79" customWidth="1"/>
    <col min="7450" max="7451" width="14.28515625" style="79" customWidth="1"/>
    <col min="7452" max="7680" width="9.140625" style="79"/>
    <col min="7681" max="7681" width="19.140625" style="79" customWidth="1"/>
    <col min="7682" max="7683" width="9.7109375" style="79" customWidth="1"/>
    <col min="7684" max="7684" width="7.140625" style="79" bestFit="1" customWidth="1"/>
    <col min="7685" max="7686" width="9.7109375" style="79" customWidth="1"/>
    <col min="7687" max="7687" width="6" style="79" bestFit="1" customWidth="1"/>
    <col min="7688" max="7688" width="29" style="79" customWidth="1"/>
    <col min="7689" max="7690" width="9.7109375" style="79" customWidth="1"/>
    <col min="7691" max="7691" width="7.140625" style="79" bestFit="1" customWidth="1"/>
    <col min="7692" max="7692" width="10.7109375" style="79" customWidth="1"/>
    <col min="7693" max="7693" width="8.7109375" style="79" customWidth="1"/>
    <col min="7694" max="7694" width="10.85546875" style="79" customWidth="1"/>
    <col min="7695" max="7695" width="9.28515625" style="79" customWidth="1"/>
    <col min="7696" max="7696" width="10.85546875" style="79" customWidth="1"/>
    <col min="7697" max="7697" width="8.28515625" style="79" customWidth="1"/>
    <col min="7698" max="7698" width="9.28515625" style="79" customWidth="1"/>
    <col min="7699" max="7699" width="8.28515625" style="79" customWidth="1"/>
    <col min="7700" max="7700" width="11.28515625" style="79" customWidth="1"/>
    <col min="7701" max="7701" width="36.28515625" style="79" customWidth="1"/>
    <col min="7702" max="7702" width="19.85546875" style="79" customWidth="1"/>
    <col min="7703" max="7703" width="23.42578125" style="79" customWidth="1"/>
    <col min="7704" max="7704" width="31" style="79" customWidth="1"/>
    <col min="7705" max="7705" width="14.7109375" style="79" customWidth="1"/>
    <col min="7706" max="7707" width="14.28515625" style="79" customWidth="1"/>
    <col min="7708" max="7936" width="9.140625" style="79"/>
    <col min="7937" max="7937" width="19.140625" style="79" customWidth="1"/>
    <col min="7938" max="7939" width="9.7109375" style="79" customWidth="1"/>
    <col min="7940" max="7940" width="7.140625" style="79" bestFit="1" customWidth="1"/>
    <col min="7941" max="7942" width="9.7109375" style="79" customWidth="1"/>
    <col min="7943" max="7943" width="6" style="79" bestFit="1" customWidth="1"/>
    <col min="7944" max="7944" width="29" style="79" customWidth="1"/>
    <col min="7945" max="7946" width="9.7109375" style="79" customWidth="1"/>
    <col min="7947" max="7947" width="7.140625" style="79" bestFit="1" customWidth="1"/>
    <col min="7948" max="7948" width="10.7109375" style="79" customWidth="1"/>
    <col min="7949" max="7949" width="8.7109375" style="79" customWidth="1"/>
    <col min="7950" max="7950" width="10.85546875" style="79" customWidth="1"/>
    <col min="7951" max="7951" width="9.28515625" style="79" customWidth="1"/>
    <col min="7952" max="7952" width="10.85546875" style="79" customWidth="1"/>
    <col min="7953" max="7953" width="8.28515625" style="79" customWidth="1"/>
    <col min="7954" max="7954" width="9.28515625" style="79" customWidth="1"/>
    <col min="7955" max="7955" width="8.28515625" style="79" customWidth="1"/>
    <col min="7956" max="7956" width="11.28515625" style="79" customWidth="1"/>
    <col min="7957" max="7957" width="36.28515625" style="79" customWidth="1"/>
    <col min="7958" max="7958" width="19.85546875" style="79" customWidth="1"/>
    <col min="7959" max="7959" width="23.42578125" style="79" customWidth="1"/>
    <col min="7960" max="7960" width="31" style="79" customWidth="1"/>
    <col min="7961" max="7961" width="14.7109375" style="79" customWidth="1"/>
    <col min="7962" max="7963" width="14.28515625" style="79" customWidth="1"/>
    <col min="7964" max="8192" width="9.140625" style="79"/>
    <col min="8193" max="8193" width="19.140625" style="79" customWidth="1"/>
    <col min="8194" max="8195" width="9.7109375" style="79" customWidth="1"/>
    <col min="8196" max="8196" width="7.140625" style="79" bestFit="1" customWidth="1"/>
    <col min="8197" max="8198" width="9.7109375" style="79" customWidth="1"/>
    <col min="8199" max="8199" width="6" style="79" bestFit="1" customWidth="1"/>
    <col min="8200" max="8200" width="29" style="79" customWidth="1"/>
    <col min="8201" max="8202" width="9.7109375" style="79" customWidth="1"/>
    <col min="8203" max="8203" width="7.140625" style="79" bestFit="1" customWidth="1"/>
    <col min="8204" max="8204" width="10.7109375" style="79" customWidth="1"/>
    <col min="8205" max="8205" width="8.7109375" style="79" customWidth="1"/>
    <col min="8206" max="8206" width="10.85546875" style="79" customWidth="1"/>
    <col min="8207" max="8207" width="9.28515625" style="79" customWidth="1"/>
    <col min="8208" max="8208" width="10.85546875" style="79" customWidth="1"/>
    <col min="8209" max="8209" width="8.28515625" style="79" customWidth="1"/>
    <col min="8210" max="8210" width="9.28515625" style="79" customWidth="1"/>
    <col min="8211" max="8211" width="8.28515625" style="79" customWidth="1"/>
    <col min="8212" max="8212" width="11.28515625" style="79" customWidth="1"/>
    <col min="8213" max="8213" width="36.28515625" style="79" customWidth="1"/>
    <col min="8214" max="8214" width="19.85546875" style="79" customWidth="1"/>
    <col min="8215" max="8215" width="23.42578125" style="79" customWidth="1"/>
    <col min="8216" max="8216" width="31" style="79" customWidth="1"/>
    <col min="8217" max="8217" width="14.7109375" style="79" customWidth="1"/>
    <col min="8218" max="8219" width="14.28515625" style="79" customWidth="1"/>
    <col min="8220" max="8448" width="9.140625" style="79"/>
    <col min="8449" max="8449" width="19.140625" style="79" customWidth="1"/>
    <col min="8450" max="8451" width="9.7109375" style="79" customWidth="1"/>
    <col min="8452" max="8452" width="7.140625" style="79" bestFit="1" customWidth="1"/>
    <col min="8453" max="8454" width="9.7109375" style="79" customWidth="1"/>
    <col min="8455" max="8455" width="6" style="79" bestFit="1" customWidth="1"/>
    <col min="8456" max="8456" width="29" style="79" customWidth="1"/>
    <col min="8457" max="8458" width="9.7109375" style="79" customWidth="1"/>
    <col min="8459" max="8459" width="7.140625" style="79" bestFit="1" customWidth="1"/>
    <col min="8460" max="8460" width="10.7109375" style="79" customWidth="1"/>
    <col min="8461" max="8461" width="8.7109375" style="79" customWidth="1"/>
    <col min="8462" max="8462" width="10.85546875" style="79" customWidth="1"/>
    <col min="8463" max="8463" width="9.28515625" style="79" customWidth="1"/>
    <col min="8464" max="8464" width="10.85546875" style="79" customWidth="1"/>
    <col min="8465" max="8465" width="8.28515625" style="79" customWidth="1"/>
    <col min="8466" max="8466" width="9.28515625" style="79" customWidth="1"/>
    <col min="8467" max="8467" width="8.28515625" style="79" customWidth="1"/>
    <col min="8468" max="8468" width="11.28515625" style="79" customWidth="1"/>
    <col min="8469" max="8469" width="36.28515625" style="79" customWidth="1"/>
    <col min="8470" max="8470" width="19.85546875" style="79" customWidth="1"/>
    <col min="8471" max="8471" width="23.42578125" style="79" customWidth="1"/>
    <col min="8472" max="8472" width="31" style="79" customWidth="1"/>
    <col min="8473" max="8473" width="14.7109375" style="79" customWidth="1"/>
    <col min="8474" max="8475" width="14.28515625" style="79" customWidth="1"/>
    <col min="8476" max="8704" width="9.140625" style="79"/>
    <col min="8705" max="8705" width="19.140625" style="79" customWidth="1"/>
    <col min="8706" max="8707" width="9.7109375" style="79" customWidth="1"/>
    <col min="8708" max="8708" width="7.140625" style="79" bestFit="1" customWidth="1"/>
    <col min="8709" max="8710" width="9.7109375" style="79" customWidth="1"/>
    <col min="8711" max="8711" width="6" style="79" bestFit="1" customWidth="1"/>
    <col min="8712" max="8712" width="29" style="79" customWidth="1"/>
    <col min="8713" max="8714" width="9.7109375" style="79" customWidth="1"/>
    <col min="8715" max="8715" width="7.140625" style="79" bestFit="1" customWidth="1"/>
    <col min="8716" max="8716" width="10.7109375" style="79" customWidth="1"/>
    <col min="8717" max="8717" width="8.7109375" style="79" customWidth="1"/>
    <col min="8718" max="8718" width="10.85546875" style="79" customWidth="1"/>
    <col min="8719" max="8719" width="9.28515625" style="79" customWidth="1"/>
    <col min="8720" max="8720" width="10.85546875" style="79" customWidth="1"/>
    <col min="8721" max="8721" width="8.28515625" style="79" customWidth="1"/>
    <col min="8722" max="8722" width="9.28515625" style="79" customWidth="1"/>
    <col min="8723" max="8723" width="8.28515625" style="79" customWidth="1"/>
    <col min="8724" max="8724" width="11.28515625" style="79" customWidth="1"/>
    <col min="8725" max="8725" width="36.28515625" style="79" customWidth="1"/>
    <col min="8726" max="8726" width="19.85546875" style="79" customWidth="1"/>
    <col min="8727" max="8727" width="23.42578125" style="79" customWidth="1"/>
    <col min="8728" max="8728" width="31" style="79" customWidth="1"/>
    <col min="8729" max="8729" width="14.7109375" style="79" customWidth="1"/>
    <col min="8730" max="8731" width="14.28515625" style="79" customWidth="1"/>
    <col min="8732" max="8960" width="9.140625" style="79"/>
    <col min="8961" max="8961" width="19.140625" style="79" customWidth="1"/>
    <col min="8962" max="8963" width="9.7109375" style="79" customWidth="1"/>
    <col min="8964" max="8964" width="7.140625" style="79" bestFit="1" customWidth="1"/>
    <col min="8965" max="8966" width="9.7109375" style="79" customWidth="1"/>
    <col min="8967" max="8967" width="6" style="79" bestFit="1" customWidth="1"/>
    <col min="8968" max="8968" width="29" style="79" customWidth="1"/>
    <col min="8969" max="8970" width="9.7109375" style="79" customWidth="1"/>
    <col min="8971" max="8971" width="7.140625" style="79" bestFit="1" customWidth="1"/>
    <col min="8972" max="8972" width="10.7109375" style="79" customWidth="1"/>
    <col min="8973" max="8973" width="8.7109375" style="79" customWidth="1"/>
    <col min="8974" max="8974" width="10.85546875" style="79" customWidth="1"/>
    <col min="8975" max="8975" width="9.28515625" style="79" customWidth="1"/>
    <col min="8976" max="8976" width="10.85546875" style="79" customWidth="1"/>
    <col min="8977" max="8977" width="8.28515625" style="79" customWidth="1"/>
    <col min="8978" max="8978" width="9.28515625" style="79" customWidth="1"/>
    <col min="8979" max="8979" width="8.28515625" style="79" customWidth="1"/>
    <col min="8980" max="8980" width="11.28515625" style="79" customWidth="1"/>
    <col min="8981" max="8981" width="36.28515625" style="79" customWidth="1"/>
    <col min="8982" max="8982" width="19.85546875" style="79" customWidth="1"/>
    <col min="8983" max="8983" width="23.42578125" style="79" customWidth="1"/>
    <col min="8984" max="8984" width="31" style="79" customWidth="1"/>
    <col min="8985" max="8985" width="14.7109375" style="79" customWidth="1"/>
    <col min="8986" max="8987" width="14.28515625" style="79" customWidth="1"/>
    <col min="8988" max="9216" width="9.140625" style="79"/>
    <col min="9217" max="9217" width="19.140625" style="79" customWidth="1"/>
    <col min="9218" max="9219" width="9.7109375" style="79" customWidth="1"/>
    <col min="9220" max="9220" width="7.140625" style="79" bestFit="1" customWidth="1"/>
    <col min="9221" max="9222" width="9.7109375" style="79" customWidth="1"/>
    <col min="9223" max="9223" width="6" style="79" bestFit="1" customWidth="1"/>
    <col min="9224" max="9224" width="29" style="79" customWidth="1"/>
    <col min="9225" max="9226" width="9.7109375" style="79" customWidth="1"/>
    <col min="9227" max="9227" width="7.140625" style="79" bestFit="1" customWidth="1"/>
    <col min="9228" max="9228" width="10.7109375" style="79" customWidth="1"/>
    <col min="9229" max="9229" width="8.7109375" style="79" customWidth="1"/>
    <col min="9230" max="9230" width="10.85546875" style="79" customWidth="1"/>
    <col min="9231" max="9231" width="9.28515625" style="79" customWidth="1"/>
    <col min="9232" max="9232" width="10.85546875" style="79" customWidth="1"/>
    <col min="9233" max="9233" width="8.28515625" style="79" customWidth="1"/>
    <col min="9234" max="9234" width="9.28515625" style="79" customWidth="1"/>
    <col min="9235" max="9235" width="8.28515625" style="79" customWidth="1"/>
    <col min="9236" max="9236" width="11.28515625" style="79" customWidth="1"/>
    <col min="9237" max="9237" width="36.28515625" style="79" customWidth="1"/>
    <col min="9238" max="9238" width="19.85546875" style="79" customWidth="1"/>
    <col min="9239" max="9239" width="23.42578125" style="79" customWidth="1"/>
    <col min="9240" max="9240" width="31" style="79" customWidth="1"/>
    <col min="9241" max="9241" width="14.7109375" style="79" customWidth="1"/>
    <col min="9242" max="9243" width="14.28515625" style="79" customWidth="1"/>
    <col min="9244" max="9472" width="9.140625" style="79"/>
    <col min="9473" max="9473" width="19.140625" style="79" customWidth="1"/>
    <col min="9474" max="9475" width="9.7109375" style="79" customWidth="1"/>
    <col min="9476" max="9476" width="7.140625" style="79" bestFit="1" customWidth="1"/>
    <col min="9477" max="9478" width="9.7109375" style="79" customWidth="1"/>
    <col min="9479" max="9479" width="6" style="79" bestFit="1" customWidth="1"/>
    <col min="9480" max="9480" width="29" style="79" customWidth="1"/>
    <col min="9481" max="9482" width="9.7109375" style="79" customWidth="1"/>
    <col min="9483" max="9483" width="7.140625" style="79" bestFit="1" customWidth="1"/>
    <col min="9484" max="9484" width="10.7109375" style="79" customWidth="1"/>
    <col min="9485" max="9485" width="8.7109375" style="79" customWidth="1"/>
    <col min="9486" max="9486" width="10.85546875" style="79" customWidth="1"/>
    <col min="9487" max="9487" width="9.28515625" style="79" customWidth="1"/>
    <col min="9488" max="9488" width="10.85546875" style="79" customWidth="1"/>
    <col min="9489" max="9489" width="8.28515625" style="79" customWidth="1"/>
    <col min="9490" max="9490" width="9.28515625" style="79" customWidth="1"/>
    <col min="9491" max="9491" width="8.28515625" style="79" customWidth="1"/>
    <col min="9492" max="9492" width="11.28515625" style="79" customWidth="1"/>
    <col min="9493" max="9493" width="36.28515625" style="79" customWidth="1"/>
    <col min="9494" max="9494" width="19.85546875" style="79" customWidth="1"/>
    <col min="9495" max="9495" width="23.42578125" style="79" customWidth="1"/>
    <col min="9496" max="9496" width="31" style="79" customWidth="1"/>
    <col min="9497" max="9497" width="14.7109375" style="79" customWidth="1"/>
    <col min="9498" max="9499" width="14.28515625" style="79" customWidth="1"/>
    <col min="9500" max="9728" width="9.140625" style="79"/>
    <col min="9729" max="9729" width="19.140625" style="79" customWidth="1"/>
    <col min="9730" max="9731" width="9.7109375" style="79" customWidth="1"/>
    <col min="9732" max="9732" width="7.140625" style="79" bestFit="1" customWidth="1"/>
    <col min="9733" max="9734" width="9.7109375" style="79" customWidth="1"/>
    <col min="9735" max="9735" width="6" style="79" bestFit="1" customWidth="1"/>
    <col min="9736" max="9736" width="29" style="79" customWidth="1"/>
    <col min="9737" max="9738" width="9.7109375" style="79" customWidth="1"/>
    <col min="9739" max="9739" width="7.140625" style="79" bestFit="1" customWidth="1"/>
    <col min="9740" max="9740" width="10.7109375" style="79" customWidth="1"/>
    <col min="9741" max="9741" width="8.7109375" style="79" customWidth="1"/>
    <col min="9742" max="9742" width="10.85546875" style="79" customWidth="1"/>
    <col min="9743" max="9743" width="9.28515625" style="79" customWidth="1"/>
    <col min="9744" max="9744" width="10.85546875" style="79" customWidth="1"/>
    <col min="9745" max="9745" width="8.28515625" style="79" customWidth="1"/>
    <col min="9746" max="9746" width="9.28515625" style="79" customWidth="1"/>
    <col min="9747" max="9747" width="8.28515625" style="79" customWidth="1"/>
    <col min="9748" max="9748" width="11.28515625" style="79" customWidth="1"/>
    <col min="9749" max="9749" width="36.28515625" style="79" customWidth="1"/>
    <col min="9750" max="9750" width="19.85546875" style="79" customWidth="1"/>
    <col min="9751" max="9751" width="23.42578125" style="79" customWidth="1"/>
    <col min="9752" max="9752" width="31" style="79" customWidth="1"/>
    <col min="9753" max="9753" width="14.7109375" style="79" customWidth="1"/>
    <col min="9754" max="9755" width="14.28515625" style="79" customWidth="1"/>
    <col min="9756" max="9984" width="9.140625" style="79"/>
    <col min="9985" max="9985" width="19.140625" style="79" customWidth="1"/>
    <col min="9986" max="9987" width="9.7109375" style="79" customWidth="1"/>
    <col min="9988" max="9988" width="7.140625" style="79" bestFit="1" customWidth="1"/>
    <col min="9989" max="9990" width="9.7109375" style="79" customWidth="1"/>
    <col min="9991" max="9991" width="6" style="79" bestFit="1" customWidth="1"/>
    <col min="9992" max="9992" width="29" style="79" customWidth="1"/>
    <col min="9993" max="9994" width="9.7109375" style="79" customWidth="1"/>
    <col min="9995" max="9995" width="7.140625" style="79" bestFit="1" customWidth="1"/>
    <col min="9996" max="9996" width="10.7109375" style="79" customWidth="1"/>
    <col min="9997" max="9997" width="8.7109375" style="79" customWidth="1"/>
    <col min="9998" max="9998" width="10.85546875" style="79" customWidth="1"/>
    <col min="9999" max="9999" width="9.28515625" style="79" customWidth="1"/>
    <col min="10000" max="10000" width="10.85546875" style="79" customWidth="1"/>
    <col min="10001" max="10001" width="8.28515625" style="79" customWidth="1"/>
    <col min="10002" max="10002" width="9.28515625" style="79" customWidth="1"/>
    <col min="10003" max="10003" width="8.28515625" style="79" customWidth="1"/>
    <col min="10004" max="10004" width="11.28515625" style="79" customWidth="1"/>
    <col min="10005" max="10005" width="36.28515625" style="79" customWidth="1"/>
    <col min="10006" max="10006" width="19.85546875" style="79" customWidth="1"/>
    <col min="10007" max="10007" width="23.42578125" style="79" customWidth="1"/>
    <col min="10008" max="10008" width="31" style="79" customWidth="1"/>
    <col min="10009" max="10009" width="14.7109375" style="79" customWidth="1"/>
    <col min="10010" max="10011" width="14.28515625" style="79" customWidth="1"/>
    <col min="10012" max="10240" width="9.140625" style="79"/>
    <col min="10241" max="10241" width="19.140625" style="79" customWidth="1"/>
    <col min="10242" max="10243" width="9.7109375" style="79" customWidth="1"/>
    <col min="10244" max="10244" width="7.140625" style="79" bestFit="1" customWidth="1"/>
    <col min="10245" max="10246" width="9.7109375" style="79" customWidth="1"/>
    <col min="10247" max="10247" width="6" style="79" bestFit="1" customWidth="1"/>
    <col min="10248" max="10248" width="29" style="79" customWidth="1"/>
    <col min="10249" max="10250" width="9.7109375" style="79" customWidth="1"/>
    <col min="10251" max="10251" width="7.140625" style="79" bestFit="1" customWidth="1"/>
    <col min="10252" max="10252" width="10.7109375" style="79" customWidth="1"/>
    <col min="10253" max="10253" width="8.7109375" style="79" customWidth="1"/>
    <col min="10254" max="10254" width="10.85546875" style="79" customWidth="1"/>
    <col min="10255" max="10255" width="9.28515625" style="79" customWidth="1"/>
    <col min="10256" max="10256" width="10.85546875" style="79" customWidth="1"/>
    <col min="10257" max="10257" width="8.28515625" style="79" customWidth="1"/>
    <col min="10258" max="10258" width="9.28515625" style="79" customWidth="1"/>
    <col min="10259" max="10259" width="8.28515625" style="79" customWidth="1"/>
    <col min="10260" max="10260" width="11.28515625" style="79" customWidth="1"/>
    <col min="10261" max="10261" width="36.28515625" style="79" customWidth="1"/>
    <col min="10262" max="10262" width="19.85546875" style="79" customWidth="1"/>
    <col min="10263" max="10263" width="23.42578125" style="79" customWidth="1"/>
    <col min="10264" max="10264" width="31" style="79" customWidth="1"/>
    <col min="10265" max="10265" width="14.7109375" style="79" customWidth="1"/>
    <col min="10266" max="10267" width="14.28515625" style="79" customWidth="1"/>
    <col min="10268" max="10496" width="9.140625" style="79"/>
    <col min="10497" max="10497" width="19.140625" style="79" customWidth="1"/>
    <col min="10498" max="10499" width="9.7109375" style="79" customWidth="1"/>
    <col min="10500" max="10500" width="7.140625" style="79" bestFit="1" customWidth="1"/>
    <col min="10501" max="10502" width="9.7109375" style="79" customWidth="1"/>
    <col min="10503" max="10503" width="6" style="79" bestFit="1" customWidth="1"/>
    <col min="10504" max="10504" width="29" style="79" customWidth="1"/>
    <col min="10505" max="10506" width="9.7109375" style="79" customWidth="1"/>
    <col min="10507" max="10507" width="7.140625" style="79" bestFit="1" customWidth="1"/>
    <col min="10508" max="10508" width="10.7109375" style="79" customWidth="1"/>
    <col min="10509" max="10509" width="8.7109375" style="79" customWidth="1"/>
    <col min="10510" max="10510" width="10.85546875" style="79" customWidth="1"/>
    <col min="10511" max="10511" width="9.28515625" style="79" customWidth="1"/>
    <col min="10512" max="10512" width="10.85546875" style="79" customWidth="1"/>
    <col min="10513" max="10513" width="8.28515625" style="79" customWidth="1"/>
    <col min="10514" max="10514" width="9.28515625" style="79" customWidth="1"/>
    <col min="10515" max="10515" width="8.28515625" style="79" customWidth="1"/>
    <col min="10516" max="10516" width="11.28515625" style="79" customWidth="1"/>
    <col min="10517" max="10517" width="36.28515625" style="79" customWidth="1"/>
    <col min="10518" max="10518" width="19.85546875" style="79" customWidth="1"/>
    <col min="10519" max="10519" width="23.42578125" style="79" customWidth="1"/>
    <col min="10520" max="10520" width="31" style="79" customWidth="1"/>
    <col min="10521" max="10521" width="14.7109375" style="79" customWidth="1"/>
    <col min="10522" max="10523" width="14.28515625" style="79" customWidth="1"/>
    <col min="10524" max="10752" width="9.140625" style="79"/>
    <col min="10753" max="10753" width="19.140625" style="79" customWidth="1"/>
    <col min="10754" max="10755" width="9.7109375" style="79" customWidth="1"/>
    <col min="10756" max="10756" width="7.140625" style="79" bestFit="1" customWidth="1"/>
    <col min="10757" max="10758" width="9.7109375" style="79" customWidth="1"/>
    <col min="10759" max="10759" width="6" style="79" bestFit="1" customWidth="1"/>
    <col min="10760" max="10760" width="29" style="79" customWidth="1"/>
    <col min="10761" max="10762" width="9.7109375" style="79" customWidth="1"/>
    <col min="10763" max="10763" width="7.140625" style="79" bestFit="1" customWidth="1"/>
    <col min="10764" max="10764" width="10.7109375" style="79" customWidth="1"/>
    <col min="10765" max="10765" width="8.7109375" style="79" customWidth="1"/>
    <col min="10766" max="10766" width="10.85546875" style="79" customWidth="1"/>
    <col min="10767" max="10767" width="9.28515625" style="79" customWidth="1"/>
    <col min="10768" max="10768" width="10.85546875" style="79" customWidth="1"/>
    <col min="10769" max="10769" width="8.28515625" style="79" customWidth="1"/>
    <col min="10770" max="10770" width="9.28515625" style="79" customWidth="1"/>
    <col min="10771" max="10771" width="8.28515625" style="79" customWidth="1"/>
    <col min="10772" max="10772" width="11.28515625" style="79" customWidth="1"/>
    <col min="10773" max="10773" width="36.28515625" style="79" customWidth="1"/>
    <col min="10774" max="10774" width="19.85546875" style="79" customWidth="1"/>
    <col min="10775" max="10775" width="23.42578125" style="79" customWidth="1"/>
    <col min="10776" max="10776" width="31" style="79" customWidth="1"/>
    <col min="10777" max="10777" width="14.7109375" style="79" customWidth="1"/>
    <col min="10778" max="10779" width="14.28515625" style="79" customWidth="1"/>
    <col min="10780" max="11008" width="9.140625" style="79"/>
    <col min="11009" max="11009" width="19.140625" style="79" customWidth="1"/>
    <col min="11010" max="11011" width="9.7109375" style="79" customWidth="1"/>
    <col min="11012" max="11012" width="7.140625" style="79" bestFit="1" customWidth="1"/>
    <col min="11013" max="11014" width="9.7109375" style="79" customWidth="1"/>
    <col min="11015" max="11015" width="6" style="79" bestFit="1" customWidth="1"/>
    <col min="11016" max="11016" width="29" style="79" customWidth="1"/>
    <col min="11017" max="11018" width="9.7109375" style="79" customWidth="1"/>
    <col min="11019" max="11019" width="7.140625" style="79" bestFit="1" customWidth="1"/>
    <col min="11020" max="11020" width="10.7109375" style="79" customWidth="1"/>
    <col min="11021" max="11021" width="8.7109375" style="79" customWidth="1"/>
    <col min="11022" max="11022" width="10.85546875" style="79" customWidth="1"/>
    <col min="11023" max="11023" width="9.28515625" style="79" customWidth="1"/>
    <col min="11024" max="11024" width="10.85546875" style="79" customWidth="1"/>
    <col min="11025" max="11025" width="8.28515625" style="79" customWidth="1"/>
    <col min="11026" max="11026" width="9.28515625" style="79" customWidth="1"/>
    <col min="11027" max="11027" width="8.28515625" style="79" customWidth="1"/>
    <col min="11028" max="11028" width="11.28515625" style="79" customWidth="1"/>
    <col min="11029" max="11029" width="36.28515625" style="79" customWidth="1"/>
    <col min="11030" max="11030" width="19.85546875" style="79" customWidth="1"/>
    <col min="11031" max="11031" width="23.42578125" style="79" customWidth="1"/>
    <col min="11032" max="11032" width="31" style="79" customWidth="1"/>
    <col min="11033" max="11033" width="14.7109375" style="79" customWidth="1"/>
    <col min="11034" max="11035" width="14.28515625" style="79" customWidth="1"/>
    <col min="11036" max="11264" width="9.140625" style="79"/>
    <col min="11265" max="11265" width="19.140625" style="79" customWidth="1"/>
    <col min="11266" max="11267" width="9.7109375" style="79" customWidth="1"/>
    <col min="11268" max="11268" width="7.140625" style="79" bestFit="1" customWidth="1"/>
    <col min="11269" max="11270" width="9.7109375" style="79" customWidth="1"/>
    <col min="11271" max="11271" width="6" style="79" bestFit="1" customWidth="1"/>
    <col min="11272" max="11272" width="29" style="79" customWidth="1"/>
    <col min="11273" max="11274" width="9.7109375" style="79" customWidth="1"/>
    <col min="11275" max="11275" width="7.140625" style="79" bestFit="1" customWidth="1"/>
    <col min="11276" max="11276" width="10.7109375" style="79" customWidth="1"/>
    <col min="11277" max="11277" width="8.7109375" style="79" customWidth="1"/>
    <col min="11278" max="11278" width="10.85546875" style="79" customWidth="1"/>
    <col min="11279" max="11279" width="9.28515625" style="79" customWidth="1"/>
    <col min="11280" max="11280" width="10.85546875" style="79" customWidth="1"/>
    <col min="11281" max="11281" width="8.28515625" style="79" customWidth="1"/>
    <col min="11282" max="11282" width="9.28515625" style="79" customWidth="1"/>
    <col min="11283" max="11283" width="8.28515625" style="79" customWidth="1"/>
    <col min="11284" max="11284" width="11.28515625" style="79" customWidth="1"/>
    <col min="11285" max="11285" width="36.28515625" style="79" customWidth="1"/>
    <col min="11286" max="11286" width="19.85546875" style="79" customWidth="1"/>
    <col min="11287" max="11287" width="23.42578125" style="79" customWidth="1"/>
    <col min="11288" max="11288" width="31" style="79" customWidth="1"/>
    <col min="11289" max="11289" width="14.7109375" style="79" customWidth="1"/>
    <col min="11290" max="11291" width="14.28515625" style="79" customWidth="1"/>
    <col min="11292" max="11520" width="9.140625" style="79"/>
    <col min="11521" max="11521" width="19.140625" style="79" customWidth="1"/>
    <col min="11522" max="11523" width="9.7109375" style="79" customWidth="1"/>
    <col min="11524" max="11524" width="7.140625" style="79" bestFit="1" customWidth="1"/>
    <col min="11525" max="11526" width="9.7109375" style="79" customWidth="1"/>
    <col min="11527" max="11527" width="6" style="79" bestFit="1" customWidth="1"/>
    <col min="11528" max="11528" width="29" style="79" customWidth="1"/>
    <col min="11529" max="11530" width="9.7109375" style="79" customWidth="1"/>
    <col min="11531" max="11531" width="7.140625" style="79" bestFit="1" customWidth="1"/>
    <col min="11532" max="11532" width="10.7109375" style="79" customWidth="1"/>
    <col min="11533" max="11533" width="8.7109375" style="79" customWidth="1"/>
    <col min="11534" max="11534" width="10.85546875" style="79" customWidth="1"/>
    <col min="11535" max="11535" width="9.28515625" style="79" customWidth="1"/>
    <col min="11536" max="11536" width="10.85546875" style="79" customWidth="1"/>
    <col min="11537" max="11537" width="8.28515625" style="79" customWidth="1"/>
    <col min="11538" max="11538" width="9.28515625" style="79" customWidth="1"/>
    <col min="11539" max="11539" width="8.28515625" style="79" customWidth="1"/>
    <col min="11540" max="11540" width="11.28515625" style="79" customWidth="1"/>
    <col min="11541" max="11541" width="36.28515625" style="79" customWidth="1"/>
    <col min="11542" max="11542" width="19.85546875" style="79" customWidth="1"/>
    <col min="11543" max="11543" width="23.42578125" style="79" customWidth="1"/>
    <col min="11544" max="11544" width="31" style="79" customWidth="1"/>
    <col min="11545" max="11545" width="14.7109375" style="79" customWidth="1"/>
    <col min="11546" max="11547" width="14.28515625" style="79" customWidth="1"/>
    <col min="11548" max="11776" width="9.140625" style="79"/>
    <col min="11777" max="11777" width="19.140625" style="79" customWidth="1"/>
    <col min="11778" max="11779" width="9.7109375" style="79" customWidth="1"/>
    <col min="11780" max="11780" width="7.140625" style="79" bestFit="1" customWidth="1"/>
    <col min="11781" max="11782" width="9.7109375" style="79" customWidth="1"/>
    <col min="11783" max="11783" width="6" style="79" bestFit="1" customWidth="1"/>
    <col min="11784" max="11784" width="29" style="79" customWidth="1"/>
    <col min="11785" max="11786" width="9.7109375" style="79" customWidth="1"/>
    <col min="11787" max="11787" width="7.140625" style="79" bestFit="1" customWidth="1"/>
    <col min="11788" max="11788" width="10.7109375" style="79" customWidth="1"/>
    <col min="11789" max="11789" width="8.7109375" style="79" customWidth="1"/>
    <col min="11790" max="11790" width="10.85546875" style="79" customWidth="1"/>
    <col min="11791" max="11791" width="9.28515625" style="79" customWidth="1"/>
    <col min="11792" max="11792" width="10.85546875" style="79" customWidth="1"/>
    <col min="11793" max="11793" width="8.28515625" style="79" customWidth="1"/>
    <col min="11794" max="11794" width="9.28515625" style="79" customWidth="1"/>
    <col min="11795" max="11795" width="8.28515625" style="79" customWidth="1"/>
    <col min="11796" max="11796" width="11.28515625" style="79" customWidth="1"/>
    <col min="11797" max="11797" width="36.28515625" style="79" customWidth="1"/>
    <col min="11798" max="11798" width="19.85546875" style="79" customWidth="1"/>
    <col min="11799" max="11799" width="23.42578125" style="79" customWidth="1"/>
    <col min="11800" max="11800" width="31" style="79" customWidth="1"/>
    <col min="11801" max="11801" width="14.7109375" style="79" customWidth="1"/>
    <col min="11802" max="11803" width="14.28515625" style="79" customWidth="1"/>
    <col min="11804" max="12032" width="9.140625" style="79"/>
    <col min="12033" max="12033" width="19.140625" style="79" customWidth="1"/>
    <col min="12034" max="12035" width="9.7109375" style="79" customWidth="1"/>
    <col min="12036" max="12036" width="7.140625" style="79" bestFit="1" customWidth="1"/>
    <col min="12037" max="12038" width="9.7109375" style="79" customWidth="1"/>
    <col min="12039" max="12039" width="6" style="79" bestFit="1" customWidth="1"/>
    <col min="12040" max="12040" width="29" style="79" customWidth="1"/>
    <col min="12041" max="12042" width="9.7109375" style="79" customWidth="1"/>
    <col min="12043" max="12043" width="7.140625" style="79" bestFit="1" customWidth="1"/>
    <col min="12044" max="12044" width="10.7109375" style="79" customWidth="1"/>
    <col min="12045" max="12045" width="8.7109375" style="79" customWidth="1"/>
    <col min="12046" max="12046" width="10.85546875" style="79" customWidth="1"/>
    <col min="12047" max="12047" width="9.28515625" style="79" customWidth="1"/>
    <col min="12048" max="12048" width="10.85546875" style="79" customWidth="1"/>
    <col min="12049" max="12049" width="8.28515625" style="79" customWidth="1"/>
    <col min="12050" max="12050" width="9.28515625" style="79" customWidth="1"/>
    <col min="12051" max="12051" width="8.28515625" style="79" customWidth="1"/>
    <col min="12052" max="12052" width="11.28515625" style="79" customWidth="1"/>
    <col min="12053" max="12053" width="36.28515625" style="79" customWidth="1"/>
    <col min="12054" max="12054" width="19.85546875" style="79" customWidth="1"/>
    <col min="12055" max="12055" width="23.42578125" style="79" customWidth="1"/>
    <col min="12056" max="12056" width="31" style="79" customWidth="1"/>
    <col min="12057" max="12057" width="14.7109375" style="79" customWidth="1"/>
    <col min="12058" max="12059" width="14.28515625" style="79" customWidth="1"/>
    <col min="12060" max="12288" width="9.140625" style="79"/>
    <col min="12289" max="12289" width="19.140625" style="79" customWidth="1"/>
    <col min="12290" max="12291" width="9.7109375" style="79" customWidth="1"/>
    <col min="12292" max="12292" width="7.140625" style="79" bestFit="1" customWidth="1"/>
    <col min="12293" max="12294" width="9.7109375" style="79" customWidth="1"/>
    <col min="12295" max="12295" width="6" style="79" bestFit="1" customWidth="1"/>
    <col min="12296" max="12296" width="29" style="79" customWidth="1"/>
    <col min="12297" max="12298" width="9.7109375" style="79" customWidth="1"/>
    <col min="12299" max="12299" width="7.140625" style="79" bestFit="1" customWidth="1"/>
    <col min="12300" max="12300" width="10.7109375" style="79" customWidth="1"/>
    <col min="12301" max="12301" width="8.7109375" style="79" customWidth="1"/>
    <col min="12302" max="12302" width="10.85546875" style="79" customWidth="1"/>
    <col min="12303" max="12303" width="9.28515625" style="79" customWidth="1"/>
    <col min="12304" max="12304" width="10.85546875" style="79" customWidth="1"/>
    <col min="12305" max="12305" width="8.28515625" style="79" customWidth="1"/>
    <col min="12306" max="12306" width="9.28515625" style="79" customWidth="1"/>
    <col min="12307" max="12307" width="8.28515625" style="79" customWidth="1"/>
    <col min="12308" max="12308" width="11.28515625" style="79" customWidth="1"/>
    <col min="12309" max="12309" width="36.28515625" style="79" customWidth="1"/>
    <col min="12310" max="12310" width="19.85546875" style="79" customWidth="1"/>
    <col min="12311" max="12311" width="23.42578125" style="79" customWidth="1"/>
    <col min="12312" max="12312" width="31" style="79" customWidth="1"/>
    <col min="12313" max="12313" width="14.7109375" style="79" customWidth="1"/>
    <col min="12314" max="12315" width="14.28515625" style="79" customWidth="1"/>
    <col min="12316" max="12544" width="9.140625" style="79"/>
    <col min="12545" max="12545" width="19.140625" style="79" customWidth="1"/>
    <col min="12546" max="12547" width="9.7109375" style="79" customWidth="1"/>
    <col min="12548" max="12548" width="7.140625" style="79" bestFit="1" customWidth="1"/>
    <col min="12549" max="12550" width="9.7109375" style="79" customWidth="1"/>
    <col min="12551" max="12551" width="6" style="79" bestFit="1" customWidth="1"/>
    <col min="12552" max="12552" width="29" style="79" customWidth="1"/>
    <col min="12553" max="12554" width="9.7109375" style="79" customWidth="1"/>
    <col min="12555" max="12555" width="7.140625" style="79" bestFit="1" customWidth="1"/>
    <col min="12556" max="12556" width="10.7109375" style="79" customWidth="1"/>
    <col min="12557" max="12557" width="8.7109375" style="79" customWidth="1"/>
    <col min="12558" max="12558" width="10.85546875" style="79" customWidth="1"/>
    <col min="12559" max="12559" width="9.28515625" style="79" customWidth="1"/>
    <col min="12560" max="12560" width="10.85546875" style="79" customWidth="1"/>
    <col min="12561" max="12561" width="8.28515625" style="79" customWidth="1"/>
    <col min="12562" max="12562" width="9.28515625" style="79" customWidth="1"/>
    <col min="12563" max="12563" width="8.28515625" style="79" customWidth="1"/>
    <col min="12564" max="12564" width="11.28515625" style="79" customWidth="1"/>
    <col min="12565" max="12565" width="36.28515625" style="79" customWidth="1"/>
    <col min="12566" max="12566" width="19.85546875" style="79" customWidth="1"/>
    <col min="12567" max="12567" width="23.42578125" style="79" customWidth="1"/>
    <col min="12568" max="12568" width="31" style="79" customWidth="1"/>
    <col min="12569" max="12569" width="14.7109375" style="79" customWidth="1"/>
    <col min="12570" max="12571" width="14.28515625" style="79" customWidth="1"/>
    <col min="12572" max="12800" width="9.140625" style="79"/>
    <col min="12801" max="12801" width="19.140625" style="79" customWidth="1"/>
    <col min="12802" max="12803" width="9.7109375" style="79" customWidth="1"/>
    <col min="12804" max="12804" width="7.140625" style="79" bestFit="1" customWidth="1"/>
    <col min="12805" max="12806" width="9.7109375" style="79" customWidth="1"/>
    <col min="12807" max="12807" width="6" style="79" bestFit="1" customWidth="1"/>
    <col min="12808" max="12808" width="29" style="79" customWidth="1"/>
    <col min="12809" max="12810" width="9.7109375" style="79" customWidth="1"/>
    <col min="12811" max="12811" width="7.140625" style="79" bestFit="1" customWidth="1"/>
    <col min="12812" max="12812" width="10.7109375" style="79" customWidth="1"/>
    <col min="12813" max="12813" width="8.7109375" style="79" customWidth="1"/>
    <col min="12814" max="12814" width="10.85546875" style="79" customWidth="1"/>
    <col min="12815" max="12815" width="9.28515625" style="79" customWidth="1"/>
    <col min="12816" max="12816" width="10.85546875" style="79" customWidth="1"/>
    <col min="12817" max="12817" width="8.28515625" style="79" customWidth="1"/>
    <col min="12818" max="12818" width="9.28515625" style="79" customWidth="1"/>
    <col min="12819" max="12819" width="8.28515625" style="79" customWidth="1"/>
    <col min="12820" max="12820" width="11.28515625" style="79" customWidth="1"/>
    <col min="12821" max="12821" width="36.28515625" style="79" customWidth="1"/>
    <col min="12822" max="12822" width="19.85546875" style="79" customWidth="1"/>
    <col min="12823" max="12823" width="23.42578125" style="79" customWidth="1"/>
    <col min="12824" max="12824" width="31" style="79" customWidth="1"/>
    <col min="12825" max="12825" width="14.7109375" style="79" customWidth="1"/>
    <col min="12826" max="12827" width="14.28515625" style="79" customWidth="1"/>
    <col min="12828" max="13056" width="9.140625" style="79"/>
    <col min="13057" max="13057" width="19.140625" style="79" customWidth="1"/>
    <col min="13058" max="13059" width="9.7109375" style="79" customWidth="1"/>
    <col min="13060" max="13060" width="7.140625" style="79" bestFit="1" customWidth="1"/>
    <col min="13061" max="13062" width="9.7109375" style="79" customWidth="1"/>
    <col min="13063" max="13063" width="6" style="79" bestFit="1" customWidth="1"/>
    <col min="13064" max="13064" width="29" style="79" customWidth="1"/>
    <col min="13065" max="13066" width="9.7109375" style="79" customWidth="1"/>
    <col min="13067" max="13067" width="7.140625" style="79" bestFit="1" customWidth="1"/>
    <col min="13068" max="13068" width="10.7109375" style="79" customWidth="1"/>
    <col min="13069" max="13069" width="8.7109375" style="79" customWidth="1"/>
    <col min="13070" max="13070" width="10.85546875" style="79" customWidth="1"/>
    <col min="13071" max="13071" width="9.28515625" style="79" customWidth="1"/>
    <col min="13072" max="13072" width="10.85546875" style="79" customWidth="1"/>
    <col min="13073" max="13073" width="8.28515625" style="79" customWidth="1"/>
    <col min="13074" max="13074" width="9.28515625" style="79" customWidth="1"/>
    <col min="13075" max="13075" width="8.28515625" style="79" customWidth="1"/>
    <col min="13076" max="13076" width="11.28515625" style="79" customWidth="1"/>
    <col min="13077" max="13077" width="36.28515625" style="79" customWidth="1"/>
    <col min="13078" max="13078" width="19.85546875" style="79" customWidth="1"/>
    <col min="13079" max="13079" width="23.42578125" style="79" customWidth="1"/>
    <col min="13080" max="13080" width="31" style="79" customWidth="1"/>
    <col min="13081" max="13081" width="14.7109375" style="79" customWidth="1"/>
    <col min="13082" max="13083" width="14.28515625" style="79" customWidth="1"/>
    <col min="13084" max="13312" width="9.140625" style="79"/>
    <col min="13313" max="13313" width="19.140625" style="79" customWidth="1"/>
    <col min="13314" max="13315" width="9.7109375" style="79" customWidth="1"/>
    <col min="13316" max="13316" width="7.140625" style="79" bestFit="1" customWidth="1"/>
    <col min="13317" max="13318" width="9.7109375" style="79" customWidth="1"/>
    <col min="13319" max="13319" width="6" style="79" bestFit="1" customWidth="1"/>
    <col min="13320" max="13320" width="29" style="79" customWidth="1"/>
    <col min="13321" max="13322" width="9.7109375" style="79" customWidth="1"/>
    <col min="13323" max="13323" width="7.140625" style="79" bestFit="1" customWidth="1"/>
    <col min="13324" max="13324" width="10.7109375" style="79" customWidth="1"/>
    <col min="13325" max="13325" width="8.7109375" style="79" customWidth="1"/>
    <col min="13326" max="13326" width="10.85546875" style="79" customWidth="1"/>
    <col min="13327" max="13327" width="9.28515625" style="79" customWidth="1"/>
    <col min="13328" max="13328" width="10.85546875" style="79" customWidth="1"/>
    <col min="13329" max="13329" width="8.28515625" style="79" customWidth="1"/>
    <col min="13330" max="13330" width="9.28515625" style="79" customWidth="1"/>
    <col min="13331" max="13331" width="8.28515625" style="79" customWidth="1"/>
    <col min="13332" max="13332" width="11.28515625" style="79" customWidth="1"/>
    <col min="13333" max="13333" width="36.28515625" style="79" customWidth="1"/>
    <col min="13334" max="13334" width="19.85546875" style="79" customWidth="1"/>
    <col min="13335" max="13335" width="23.42578125" style="79" customWidth="1"/>
    <col min="13336" max="13336" width="31" style="79" customWidth="1"/>
    <col min="13337" max="13337" width="14.7109375" style="79" customWidth="1"/>
    <col min="13338" max="13339" width="14.28515625" style="79" customWidth="1"/>
    <col min="13340" max="13568" width="9.140625" style="79"/>
    <col min="13569" max="13569" width="19.140625" style="79" customWidth="1"/>
    <col min="13570" max="13571" width="9.7109375" style="79" customWidth="1"/>
    <col min="13572" max="13572" width="7.140625" style="79" bestFit="1" customWidth="1"/>
    <col min="13573" max="13574" width="9.7109375" style="79" customWidth="1"/>
    <col min="13575" max="13575" width="6" style="79" bestFit="1" customWidth="1"/>
    <col min="13576" max="13576" width="29" style="79" customWidth="1"/>
    <col min="13577" max="13578" width="9.7109375" style="79" customWidth="1"/>
    <col min="13579" max="13579" width="7.140625" style="79" bestFit="1" customWidth="1"/>
    <col min="13580" max="13580" width="10.7109375" style="79" customWidth="1"/>
    <col min="13581" max="13581" width="8.7109375" style="79" customWidth="1"/>
    <col min="13582" max="13582" width="10.85546875" style="79" customWidth="1"/>
    <col min="13583" max="13583" width="9.28515625" style="79" customWidth="1"/>
    <col min="13584" max="13584" width="10.85546875" style="79" customWidth="1"/>
    <col min="13585" max="13585" width="8.28515625" style="79" customWidth="1"/>
    <col min="13586" max="13586" width="9.28515625" style="79" customWidth="1"/>
    <col min="13587" max="13587" width="8.28515625" style="79" customWidth="1"/>
    <col min="13588" max="13588" width="11.28515625" style="79" customWidth="1"/>
    <col min="13589" max="13589" width="36.28515625" style="79" customWidth="1"/>
    <col min="13590" max="13590" width="19.85546875" style="79" customWidth="1"/>
    <col min="13591" max="13591" width="23.42578125" style="79" customWidth="1"/>
    <col min="13592" max="13592" width="31" style="79" customWidth="1"/>
    <col min="13593" max="13593" width="14.7109375" style="79" customWidth="1"/>
    <col min="13594" max="13595" width="14.28515625" style="79" customWidth="1"/>
    <col min="13596" max="13824" width="9.140625" style="79"/>
    <col min="13825" max="13825" width="19.140625" style="79" customWidth="1"/>
    <col min="13826" max="13827" width="9.7109375" style="79" customWidth="1"/>
    <col min="13828" max="13828" width="7.140625" style="79" bestFit="1" customWidth="1"/>
    <col min="13829" max="13830" width="9.7109375" style="79" customWidth="1"/>
    <col min="13831" max="13831" width="6" style="79" bestFit="1" customWidth="1"/>
    <col min="13832" max="13832" width="29" style="79" customWidth="1"/>
    <col min="13833" max="13834" width="9.7109375" style="79" customWidth="1"/>
    <col min="13835" max="13835" width="7.140625" style="79" bestFit="1" customWidth="1"/>
    <col min="13836" max="13836" width="10.7109375" style="79" customWidth="1"/>
    <col min="13837" max="13837" width="8.7109375" style="79" customWidth="1"/>
    <col min="13838" max="13838" width="10.85546875" style="79" customWidth="1"/>
    <col min="13839" max="13839" width="9.28515625" style="79" customWidth="1"/>
    <col min="13840" max="13840" width="10.85546875" style="79" customWidth="1"/>
    <col min="13841" max="13841" width="8.28515625" style="79" customWidth="1"/>
    <col min="13842" max="13842" width="9.28515625" style="79" customWidth="1"/>
    <col min="13843" max="13843" width="8.28515625" style="79" customWidth="1"/>
    <col min="13844" max="13844" width="11.28515625" style="79" customWidth="1"/>
    <col min="13845" max="13845" width="36.28515625" style="79" customWidth="1"/>
    <col min="13846" max="13846" width="19.85546875" style="79" customWidth="1"/>
    <col min="13847" max="13847" width="23.42578125" style="79" customWidth="1"/>
    <col min="13848" max="13848" width="31" style="79" customWidth="1"/>
    <col min="13849" max="13849" width="14.7109375" style="79" customWidth="1"/>
    <col min="13850" max="13851" width="14.28515625" style="79" customWidth="1"/>
    <col min="13852" max="14080" width="9.140625" style="79"/>
    <col min="14081" max="14081" width="19.140625" style="79" customWidth="1"/>
    <col min="14082" max="14083" width="9.7109375" style="79" customWidth="1"/>
    <col min="14084" max="14084" width="7.140625" style="79" bestFit="1" customWidth="1"/>
    <col min="14085" max="14086" width="9.7109375" style="79" customWidth="1"/>
    <col min="14087" max="14087" width="6" style="79" bestFit="1" customWidth="1"/>
    <col min="14088" max="14088" width="29" style="79" customWidth="1"/>
    <col min="14089" max="14090" width="9.7109375" style="79" customWidth="1"/>
    <col min="14091" max="14091" width="7.140625" style="79" bestFit="1" customWidth="1"/>
    <col min="14092" max="14092" width="10.7109375" style="79" customWidth="1"/>
    <col min="14093" max="14093" width="8.7109375" style="79" customWidth="1"/>
    <col min="14094" max="14094" width="10.85546875" style="79" customWidth="1"/>
    <col min="14095" max="14095" width="9.28515625" style="79" customWidth="1"/>
    <col min="14096" max="14096" width="10.85546875" style="79" customWidth="1"/>
    <col min="14097" max="14097" width="8.28515625" style="79" customWidth="1"/>
    <col min="14098" max="14098" width="9.28515625" style="79" customWidth="1"/>
    <col min="14099" max="14099" width="8.28515625" style="79" customWidth="1"/>
    <col min="14100" max="14100" width="11.28515625" style="79" customWidth="1"/>
    <col min="14101" max="14101" width="36.28515625" style="79" customWidth="1"/>
    <col min="14102" max="14102" width="19.85546875" style="79" customWidth="1"/>
    <col min="14103" max="14103" width="23.42578125" style="79" customWidth="1"/>
    <col min="14104" max="14104" width="31" style="79" customWidth="1"/>
    <col min="14105" max="14105" width="14.7109375" style="79" customWidth="1"/>
    <col min="14106" max="14107" width="14.28515625" style="79" customWidth="1"/>
    <col min="14108" max="14336" width="9.140625" style="79"/>
    <col min="14337" max="14337" width="19.140625" style="79" customWidth="1"/>
    <col min="14338" max="14339" width="9.7109375" style="79" customWidth="1"/>
    <col min="14340" max="14340" width="7.140625" style="79" bestFit="1" customWidth="1"/>
    <col min="14341" max="14342" width="9.7109375" style="79" customWidth="1"/>
    <col min="14343" max="14343" width="6" style="79" bestFit="1" customWidth="1"/>
    <col min="14344" max="14344" width="29" style="79" customWidth="1"/>
    <col min="14345" max="14346" width="9.7109375" style="79" customWidth="1"/>
    <col min="14347" max="14347" width="7.140625" style="79" bestFit="1" customWidth="1"/>
    <col min="14348" max="14348" width="10.7109375" style="79" customWidth="1"/>
    <col min="14349" max="14349" width="8.7109375" style="79" customWidth="1"/>
    <col min="14350" max="14350" width="10.85546875" style="79" customWidth="1"/>
    <col min="14351" max="14351" width="9.28515625" style="79" customWidth="1"/>
    <col min="14352" max="14352" width="10.85546875" style="79" customWidth="1"/>
    <col min="14353" max="14353" width="8.28515625" style="79" customWidth="1"/>
    <col min="14354" max="14354" width="9.28515625" style="79" customWidth="1"/>
    <col min="14355" max="14355" width="8.28515625" style="79" customWidth="1"/>
    <col min="14356" max="14356" width="11.28515625" style="79" customWidth="1"/>
    <col min="14357" max="14357" width="36.28515625" style="79" customWidth="1"/>
    <col min="14358" max="14358" width="19.85546875" style="79" customWidth="1"/>
    <col min="14359" max="14359" width="23.42578125" style="79" customWidth="1"/>
    <col min="14360" max="14360" width="31" style="79" customWidth="1"/>
    <col min="14361" max="14361" width="14.7109375" style="79" customWidth="1"/>
    <col min="14362" max="14363" width="14.28515625" style="79" customWidth="1"/>
    <col min="14364" max="14592" width="9.140625" style="79"/>
    <col min="14593" max="14593" width="19.140625" style="79" customWidth="1"/>
    <col min="14594" max="14595" width="9.7109375" style="79" customWidth="1"/>
    <col min="14596" max="14596" width="7.140625" style="79" bestFit="1" customWidth="1"/>
    <col min="14597" max="14598" width="9.7109375" style="79" customWidth="1"/>
    <col min="14599" max="14599" width="6" style="79" bestFit="1" customWidth="1"/>
    <col min="14600" max="14600" width="29" style="79" customWidth="1"/>
    <col min="14601" max="14602" width="9.7109375" style="79" customWidth="1"/>
    <col min="14603" max="14603" width="7.140625" style="79" bestFit="1" customWidth="1"/>
    <col min="14604" max="14604" width="10.7109375" style="79" customWidth="1"/>
    <col min="14605" max="14605" width="8.7109375" style="79" customWidth="1"/>
    <col min="14606" max="14606" width="10.85546875" style="79" customWidth="1"/>
    <col min="14607" max="14607" width="9.28515625" style="79" customWidth="1"/>
    <col min="14608" max="14608" width="10.85546875" style="79" customWidth="1"/>
    <col min="14609" max="14609" width="8.28515625" style="79" customWidth="1"/>
    <col min="14610" max="14610" width="9.28515625" style="79" customWidth="1"/>
    <col min="14611" max="14611" width="8.28515625" style="79" customWidth="1"/>
    <col min="14612" max="14612" width="11.28515625" style="79" customWidth="1"/>
    <col min="14613" max="14613" width="36.28515625" style="79" customWidth="1"/>
    <col min="14614" max="14614" width="19.85546875" style="79" customWidth="1"/>
    <col min="14615" max="14615" width="23.42578125" style="79" customWidth="1"/>
    <col min="14616" max="14616" width="31" style="79" customWidth="1"/>
    <col min="14617" max="14617" width="14.7109375" style="79" customWidth="1"/>
    <col min="14618" max="14619" width="14.28515625" style="79" customWidth="1"/>
    <col min="14620" max="14848" width="9.140625" style="79"/>
    <col min="14849" max="14849" width="19.140625" style="79" customWidth="1"/>
    <col min="14850" max="14851" width="9.7109375" style="79" customWidth="1"/>
    <col min="14852" max="14852" width="7.140625" style="79" bestFit="1" customWidth="1"/>
    <col min="14853" max="14854" width="9.7109375" style="79" customWidth="1"/>
    <col min="14855" max="14855" width="6" style="79" bestFit="1" customWidth="1"/>
    <col min="14856" max="14856" width="29" style="79" customWidth="1"/>
    <col min="14857" max="14858" width="9.7109375" style="79" customWidth="1"/>
    <col min="14859" max="14859" width="7.140625" style="79" bestFit="1" customWidth="1"/>
    <col min="14860" max="14860" width="10.7109375" style="79" customWidth="1"/>
    <col min="14861" max="14861" width="8.7109375" style="79" customWidth="1"/>
    <col min="14862" max="14862" width="10.85546875" style="79" customWidth="1"/>
    <col min="14863" max="14863" width="9.28515625" style="79" customWidth="1"/>
    <col min="14864" max="14864" width="10.85546875" style="79" customWidth="1"/>
    <col min="14865" max="14865" width="8.28515625" style="79" customWidth="1"/>
    <col min="14866" max="14866" width="9.28515625" style="79" customWidth="1"/>
    <col min="14867" max="14867" width="8.28515625" style="79" customWidth="1"/>
    <col min="14868" max="14868" width="11.28515625" style="79" customWidth="1"/>
    <col min="14869" max="14869" width="36.28515625" style="79" customWidth="1"/>
    <col min="14870" max="14870" width="19.85546875" style="79" customWidth="1"/>
    <col min="14871" max="14871" width="23.42578125" style="79" customWidth="1"/>
    <col min="14872" max="14872" width="31" style="79" customWidth="1"/>
    <col min="14873" max="14873" width="14.7109375" style="79" customWidth="1"/>
    <col min="14874" max="14875" width="14.28515625" style="79" customWidth="1"/>
    <col min="14876" max="15104" width="9.140625" style="79"/>
    <col min="15105" max="15105" width="19.140625" style="79" customWidth="1"/>
    <col min="15106" max="15107" width="9.7109375" style="79" customWidth="1"/>
    <col min="15108" max="15108" width="7.140625" style="79" bestFit="1" customWidth="1"/>
    <col min="15109" max="15110" width="9.7109375" style="79" customWidth="1"/>
    <col min="15111" max="15111" width="6" style="79" bestFit="1" customWidth="1"/>
    <col min="15112" max="15112" width="29" style="79" customWidth="1"/>
    <col min="15113" max="15114" width="9.7109375" style="79" customWidth="1"/>
    <col min="15115" max="15115" width="7.140625" style="79" bestFit="1" customWidth="1"/>
    <col min="15116" max="15116" width="10.7109375" style="79" customWidth="1"/>
    <col min="15117" max="15117" width="8.7109375" style="79" customWidth="1"/>
    <col min="15118" max="15118" width="10.85546875" style="79" customWidth="1"/>
    <col min="15119" max="15119" width="9.28515625" style="79" customWidth="1"/>
    <col min="15120" max="15120" width="10.85546875" style="79" customWidth="1"/>
    <col min="15121" max="15121" width="8.28515625" style="79" customWidth="1"/>
    <col min="15122" max="15122" width="9.28515625" style="79" customWidth="1"/>
    <col min="15123" max="15123" width="8.28515625" style="79" customWidth="1"/>
    <col min="15124" max="15124" width="11.28515625" style="79" customWidth="1"/>
    <col min="15125" max="15125" width="36.28515625" style="79" customWidth="1"/>
    <col min="15126" max="15126" width="19.85546875" style="79" customWidth="1"/>
    <col min="15127" max="15127" width="23.42578125" style="79" customWidth="1"/>
    <col min="15128" max="15128" width="31" style="79" customWidth="1"/>
    <col min="15129" max="15129" width="14.7109375" style="79" customWidth="1"/>
    <col min="15130" max="15131" width="14.28515625" style="79" customWidth="1"/>
    <col min="15132" max="15360" width="9.140625" style="79"/>
    <col min="15361" max="15361" width="19.140625" style="79" customWidth="1"/>
    <col min="15362" max="15363" width="9.7109375" style="79" customWidth="1"/>
    <col min="15364" max="15364" width="7.140625" style="79" bestFit="1" customWidth="1"/>
    <col min="15365" max="15366" width="9.7109375" style="79" customWidth="1"/>
    <col min="15367" max="15367" width="6" style="79" bestFit="1" customWidth="1"/>
    <col min="15368" max="15368" width="29" style="79" customWidth="1"/>
    <col min="15369" max="15370" width="9.7109375" style="79" customWidth="1"/>
    <col min="15371" max="15371" width="7.140625" style="79" bestFit="1" customWidth="1"/>
    <col min="15372" max="15372" width="10.7109375" style="79" customWidth="1"/>
    <col min="15373" max="15373" width="8.7109375" style="79" customWidth="1"/>
    <col min="15374" max="15374" width="10.85546875" style="79" customWidth="1"/>
    <col min="15375" max="15375" width="9.28515625" style="79" customWidth="1"/>
    <col min="15376" max="15376" width="10.85546875" style="79" customWidth="1"/>
    <col min="15377" max="15377" width="8.28515625" style="79" customWidth="1"/>
    <col min="15378" max="15378" width="9.28515625" style="79" customWidth="1"/>
    <col min="15379" max="15379" width="8.28515625" style="79" customWidth="1"/>
    <col min="15380" max="15380" width="11.28515625" style="79" customWidth="1"/>
    <col min="15381" max="15381" width="36.28515625" style="79" customWidth="1"/>
    <col min="15382" max="15382" width="19.85546875" style="79" customWidth="1"/>
    <col min="15383" max="15383" width="23.42578125" style="79" customWidth="1"/>
    <col min="15384" max="15384" width="31" style="79" customWidth="1"/>
    <col min="15385" max="15385" width="14.7109375" style="79" customWidth="1"/>
    <col min="15386" max="15387" width="14.28515625" style="79" customWidth="1"/>
    <col min="15388" max="15616" width="9.140625" style="79"/>
    <col min="15617" max="15617" width="19.140625" style="79" customWidth="1"/>
    <col min="15618" max="15619" width="9.7109375" style="79" customWidth="1"/>
    <col min="15620" max="15620" width="7.140625" style="79" bestFit="1" customWidth="1"/>
    <col min="15621" max="15622" width="9.7109375" style="79" customWidth="1"/>
    <col min="15623" max="15623" width="6" style="79" bestFit="1" customWidth="1"/>
    <col min="15624" max="15624" width="29" style="79" customWidth="1"/>
    <col min="15625" max="15626" width="9.7109375" style="79" customWidth="1"/>
    <col min="15627" max="15627" width="7.140625" style="79" bestFit="1" customWidth="1"/>
    <col min="15628" max="15628" width="10.7109375" style="79" customWidth="1"/>
    <col min="15629" max="15629" width="8.7109375" style="79" customWidth="1"/>
    <col min="15630" max="15630" width="10.85546875" style="79" customWidth="1"/>
    <col min="15631" max="15631" width="9.28515625" style="79" customWidth="1"/>
    <col min="15632" max="15632" width="10.85546875" style="79" customWidth="1"/>
    <col min="15633" max="15633" width="8.28515625" style="79" customWidth="1"/>
    <col min="15634" max="15634" width="9.28515625" style="79" customWidth="1"/>
    <col min="15635" max="15635" width="8.28515625" style="79" customWidth="1"/>
    <col min="15636" max="15636" width="11.28515625" style="79" customWidth="1"/>
    <col min="15637" max="15637" width="36.28515625" style="79" customWidth="1"/>
    <col min="15638" max="15638" width="19.85546875" style="79" customWidth="1"/>
    <col min="15639" max="15639" width="23.42578125" style="79" customWidth="1"/>
    <col min="15640" max="15640" width="31" style="79" customWidth="1"/>
    <col min="15641" max="15641" width="14.7109375" style="79" customWidth="1"/>
    <col min="15642" max="15643" width="14.28515625" style="79" customWidth="1"/>
    <col min="15644" max="15872" width="9.140625" style="79"/>
    <col min="15873" max="15873" width="19.140625" style="79" customWidth="1"/>
    <col min="15874" max="15875" width="9.7109375" style="79" customWidth="1"/>
    <col min="15876" max="15876" width="7.140625" style="79" bestFit="1" customWidth="1"/>
    <col min="15877" max="15878" width="9.7109375" style="79" customWidth="1"/>
    <col min="15879" max="15879" width="6" style="79" bestFit="1" customWidth="1"/>
    <col min="15880" max="15880" width="29" style="79" customWidth="1"/>
    <col min="15881" max="15882" width="9.7109375" style="79" customWidth="1"/>
    <col min="15883" max="15883" width="7.140625" style="79" bestFit="1" customWidth="1"/>
    <col min="15884" max="15884" width="10.7109375" style="79" customWidth="1"/>
    <col min="15885" max="15885" width="8.7109375" style="79" customWidth="1"/>
    <col min="15886" max="15886" width="10.85546875" style="79" customWidth="1"/>
    <col min="15887" max="15887" width="9.28515625" style="79" customWidth="1"/>
    <col min="15888" max="15888" width="10.85546875" style="79" customWidth="1"/>
    <col min="15889" max="15889" width="8.28515625" style="79" customWidth="1"/>
    <col min="15890" max="15890" width="9.28515625" style="79" customWidth="1"/>
    <col min="15891" max="15891" width="8.28515625" style="79" customWidth="1"/>
    <col min="15892" max="15892" width="11.28515625" style="79" customWidth="1"/>
    <col min="15893" max="15893" width="36.28515625" style="79" customWidth="1"/>
    <col min="15894" max="15894" width="19.85546875" style="79" customWidth="1"/>
    <col min="15895" max="15895" width="23.42578125" style="79" customWidth="1"/>
    <col min="15896" max="15896" width="31" style="79" customWidth="1"/>
    <col min="15897" max="15897" width="14.7109375" style="79" customWidth="1"/>
    <col min="15898" max="15899" width="14.28515625" style="79" customWidth="1"/>
    <col min="15900" max="16128" width="9.140625" style="79"/>
    <col min="16129" max="16129" width="19.140625" style="79" customWidth="1"/>
    <col min="16130" max="16131" width="9.7109375" style="79" customWidth="1"/>
    <col min="16132" max="16132" width="7.140625" style="79" bestFit="1" customWidth="1"/>
    <col min="16133" max="16134" width="9.7109375" style="79" customWidth="1"/>
    <col min="16135" max="16135" width="6" style="79" bestFit="1" customWidth="1"/>
    <col min="16136" max="16136" width="29" style="79" customWidth="1"/>
    <col min="16137" max="16138" width="9.7109375" style="79" customWidth="1"/>
    <col min="16139" max="16139" width="7.140625" style="79" bestFit="1" customWidth="1"/>
    <col min="16140" max="16140" width="10.7109375" style="79" customWidth="1"/>
    <col min="16141" max="16141" width="8.7109375" style="79" customWidth="1"/>
    <col min="16142" max="16142" width="10.85546875" style="79" customWidth="1"/>
    <col min="16143" max="16143" width="9.28515625" style="79" customWidth="1"/>
    <col min="16144" max="16144" width="10.85546875" style="79" customWidth="1"/>
    <col min="16145" max="16145" width="8.28515625" style="79" customWidth="1"/>
    <col min="16146" max="16146" width="9.28515625" style="79" customWidth="1"/>
    <col min="16147" max="16147" width="8.28515625" style="79" customWidth="1"/>
    <col min="16148" max="16148" width="11.28515625" style="79" customWidth="1"/>
    <col min="16149" max="16149" width="36.28515625" style="79" customWidth="1"/>
    <col min="16150" max="16150" width="19.85546875" style="79" customWidth="1"/>
    <col min="16151" max="16151" width="23.42578125" style="79" customWidth="1"/>
    <col min="16152" max="16152" width="31" style="79" customWidth="1"/>
    <col min="16153" max="16153" width="14.7109375" style="79" customWidth="1"/>
    <col min="16154" max="16155" width="14.28515625" style="79" customWidth="1"/>
    <col min="16156" max="16384" width="9.140625" style="79"/>
  </cols>
  <sheetData>
    <row r="1" spans="1:27" ht="17.45" customHeight="1" x14ac:dyDescent="0.25">
      <c r="A1" s="77" t="s">
        <v>94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7" s="80" customFormat="1" ht="84.6" customHeight="1" x14ac:dyDescent="0.25">
      <c r="A2" s="133" t="s">
        <v>95</v>
      </c>
      <c r="B2" s="139" t="s">
        <v>96</v>
      </c>
      <c r="C2" s="139"/>
      <c r="D2" s="139"/>
      <c r="E2" s="140" t="s">
        <v>97</v>
      </c>
      <c r="F2" s="141"/>
      <c r="G2" s="141"/>
      <c r="H2" s="142"/>
      <c r="I2" s="139" t="s">
        <v>98</v>
      </c>
      <c r="J2" s="139"/>
      <c r="K2" s="139"/>
      <c r="L2" s="134" t="s">
        <v>99</v>
      </c>
      <c r="M2" s="136" t="s">
        <v>100</v>
      </c>
      <c r="N2" s="137"/>
      <c r="O2" s="137"/>
      <c r="P2" s="137"/>
      <c r="Q2" s="137"/>
      <c r="R2" s="137"/>
      <c r="S2" s="138"/>
      <c r="T2" s="133" t="s">
        <v>101</v>
      </c>
      <c r="U2" s="134" t="s">
        <v>102</v>
      </c>
      <c r="V2" s="134" t="s">
        <v>103</v>
      </c>
      <c r="W2" s="134" t="s">
        <v>104</v>
      </c>
      <c r="X2" s="134" t="s">
        <v>105</v>
      </c>
      <c r="Y2" s="133" t="s">
        <v>106</v>
      </c>
      <c r="Z2" s="133" t="s">
        <v>107</v>
      </c>
      <c r="AA2" s="133" t="s">
        <v>108</v>
      </c>
    </row>
    <row r="3" spans="1:27" s="80" customFormat="1" x14ac:dyDescent="0.25">
      <c r="A3" s="133"/>
      <c r="B3" s="81" t="s">
        <v>109</v>
      </c>
      <c r="C3" s="81" t="s">
        <v>110</v>
      </c>
      <c r="D3" s="81" t="s">
        <v>111</v>
      </c>
      <c r="E3" s="81" t="s">
        <v>109</v>
      </c>
      <c r="F3" s="81" t="s">
        <v>110</v>
      </c>
      <c r="G3" s="81" t="s">
        <v>111</v>
      </c>
      <c r="H3" s="81" t="s">
        <v>112</v>
      </c>
      <c r="I3" s="81" t="s">
        <v>109</v>
      </c>
      <c r="J3" s="81" t="s">
        <v>110</v>
      </c>
      <c r="K3" s="81" t="s">
        <v>111</v>
      </c>
      <c r="L3" s="135"/>
      <c r="M3" s="81" t="s">
        <v>109</v>
      </c>
      <c r="N3" s="81" t="s">
        <v>113</v>
      </c>
      <c r="O3" s="81" t="s">
        <v>114</v>
      </c>
      <c r="P3" s="81" t="s">
        <v>115</v>
      </c>
      <c r="Q3" s="81" t="s">
        <v>116</v>
      </c>
      <c r="R3" s="81" t="s">
        <v>117</v>
      </c>
      <c r="S3" s="81" t="s">
        <v>118</v>
      </c>
      <c r="T3" s="133"/>
      <c r="U3" s="135"/>
      <c r="V3" s="135"/>
      <c r="W3" s="135"/>
      <c r="X3" s="135"/>
      <c r="Y3" s="133"/>
      <c r="Z3" s="133"/>
      <c r="AA3" s="133"/>
    </row>
    <row r="4" spans="1:27" s="91" customFormat="1" ht="25.5" x14ac:dyDescent="0.25">
      <c r="A4" s="82" t="s">
        <v>119</v>
      </c>
      <c r="B4" s="83">
        <f t="shared" ref="B4:B24" si="0">SUM(C4:D4)</f>
        <v>1780.6999999999998</v>
      </c>
      <c r="C4" s="84">
        <v>1729.1</v>
      </c>
      <c r="D4" s="110">
        <v>51.6</v>
      </c>
      <c r="E4" s="85">
        <f t="shared" ref="E4:E24" si="1">SUM(F4:G4)</f>
        <v>0</v>
      </c>
      <c r="F4" s="85">
        <f>C4-J4</f>
        <v>0</v>
      </c>
      <c r="G4" s="85">
        <f>D4-K4</f>
        <v>0</v>
      </c>
      <c r="H4" s="86"/>
      <c r="I4" s="83">
        <f t="shared" ref="I4:I24" si="2">SUM(J4:K4)</f>
        <v>1780.6999999999998</v>
      </c>
      <c r="J4" s="84">
        <v>1729.1</v>
      </c>
      <c r="K4" s="84">
        <v>51.6</v>
      </c>
      <c r="L4" s="87">
        <f>'[7]Собственное потребление'!$W$72</f>
        <v>88.395161290322577</v>
      </c>
      <c r="M4" s="88">
        <f>N4+SUM(P4:S4)</f>
        <v>1980.7505420833334</v>
      </c>
      <c r="N4" s="87">
        <f>633.868275+14.2865+50.245355+1.1306+1.806+0.13+11.66+893.751765</f>
        <v>1606.8784949999999</v>
      </c>
      <c r="O4" s="87">
        <f>338.05878+9.48977+33.092239+0.734+0.05+0.045+420.992404</f>
        <v>802.46219300000007</v>
      </c>
      <c r="P4" s="89">
        <f>O4/2.4</f>
        <v>334.3592470833334</v>
      </c>
      <c r="Q4" s="87"/>
      <c r="R4" s="87">
        <v>29.5</v>
      </c>
      <c r="S4" s="87">
        <v>10.0128</v>
      </c>
      <c r="T4" s="89">
        <f>M4*0.06</f>
        <v>118.84503252499999</v>
      </c>
      <c r="U4" s="84">
        <v>0</v>
      </c>
      <c r="V4" s="84">
        <v>18.670000000000002</v>
      </c>
      <c r="W4" s="84">
        <f>73.12+126.1</f>
        <v>199.22</v>
      </c>
      <c r="X4" s="84">
        <v>0</v>
      </c>
      <c r="Y4" s="85">
        <f>SUM(U4:X4)*0.06</f>
        <v>13.073399999999999</v>
      </c>
      <c r="Z4" s="90">
        <f>I4-L4-M4-SUM(U4:X4)</f>
        <v>-506.3357033736562</v>
      </c>
      <c r="AA4" s="88">
        <f>I4-L4-M4-SUM(T4:Y4)</f>
        <v>-638.25413589865616</v>
      </c>
    </row>
    <row r="5" spans="1:27" s="91" customFormat="1" ht="25.5" x14ac:dyDescent="0.25">
      <c r="A5" s="82" t="s">
        <v>120</v>
      </c>
      <c r="B5" s="83">
        <f t="shared" si="0"/>
        <v>1.38</v>
      </c>
      <c r="C5" s="84"/>
      <c r="D5" s="110">
        <v>1.38</v>
      </c>
      <c r="E5" s="85">
        <f t="shared" si="1"/>
        <v>0.45119999999999982</v>
      </c>
      <c r="F5" s="85">
        <f t="shared" ref="F5:G24" si="3">C5-J5</f>
        <v>0</v>
      </c>
      <c r="G5" s="85">
        <f t="shared" si="3"/>
        <v>0.45119999999999982</v>
      </c>
      <c r="H5" s="86" t="s">
        <v>121</v>
      </c>
      <c r="I5" s="83">
        <f t="shared" si="2"/>
        <v>0.92880000000000007</v>
      </c>
      <c r="J5" s="84"/>
      <c r="K5" s="84">
        <v>0.92880000000000007</v>
      </c>
      <c r="L5" s="87"/>
      <c r="M5" s="88">
        <f t="shared" ref="M5:M13" si="4">N5+SUM(P5:S5)</f>
        <v>0.46558333333333335</v>
      </c>
      <c r="N5" s="87">
        <v>0.42599999999999999</v>
      </c>
      <c r="O5" s="87">
        <v>9.5000000000000001E-2</v>
      </c>
      <c r="P5" s="89">
        <f t="shared" ref="P5:P24" si="5">O5/2.4</f>
        <v>3.9583333333333338E-2</v>
      </c>
      <c r="Q5" s="87"/>
      <c r="R5" s="87"/>
      <c r="S5" s="87"/>
      <c r="T5" s="89">
        <f t="shared" ref="T5:T24" si="6">M5*0.06</f>
        <v>2.7935000000000001E-2</v>
      </c>
      <c r="U5" s="84">
        <v>0</v>
      </c>
      <c r="V5" s="84"/>
      <c r="W5" s="84"/>
      <c r="X5" s="84"/>
      <c r="Y5" s="85">
        <f t="shared" ref="Y5:Y24" si="7">SUM(U5:X5)*0.06</f>
        <v>0</v>
      </c>
      <c r="Z5" s="90">
        <f t="shared" ref="Z5:Z13" si="8">I5-L5-M5-SUM(U5:X5)</f>
        <v>0.46321666666666672</v>
      </c>
      <c r="AA5" s="88">
        <f>I5-L5-M5-SUM(T5:Y5)</f>
        <v>0.43528166666666673</v>
      </c>
    </row>
    <row r="6" spans="1:27" s="91" customFormat="1" x14ac:dyDescent="0.25">
      <c r="A6" s="82" t="s">
        <v>122</v>
      </c>
      <c r="B6" s="83">
        <f t="shared" si="0"/>
        <v>3.44</v>
      </c>
      <c r="C6" s="84"/>
      <c r="D6" s="110">
        <v>3.44</v>
      </c>
      <c r="E6" s="85">
        <f t="shared" si="1"/>
        <v>0</v>
      </c>
      <c r="F6" s="85">
        <f t="shared" si="3"/>
        <v>0</v>
      </c>
      <c r="G6" s="85">
        <f t="shared" si="3"/>
        <v>0</v>
      </c>
      <c r="H6" s="86"/>
      <c r="I6" s="83">
        <f t="shared" si="2"/>
        <v>3.44</v>
      </c>
      <c r="J6" s="84"/>
      <c r="K6" s="84">
        <v>3.44</v>
      </c>
      <c r="L6" s="87"/>
      <c r="M6" s="88">
        <f t="shared" si="4"/>
        <v>3.0851791666666672</v>
      </c>
      <c r="N6" s="87">
        <v>2.2461000000000002</v>
      </c>
      <c r="O6" s="87">
        <v>2.0137900000000002</v>
      </c>
      <c r="P6" s="89">
        <f t="shared" si="5"/>
        <v>0.83907916666666682</v>
      </c>
      <c r="Q6" s="87"/>
      <c r="R6" s="87"/>
      <c r="S6" s="87"/>
      <c r="T6" s="89">
        <f t="shared" si="6"/>
        <v>0.18511075000000002</v>
      </c>
      <c r="U6" s="84">
        <v>0</v>
      </c>
      <c r="V6" s="84"/>
      <c r="W6" s="84"/>
      <c r="X6" s="84"/>
      <c r="Y6" s="85">
        <f t="shared" si="7"/>
        <v>0</v>
      </c>
      <c r="Z6" s="90">
        <f t="shared" si="8"/>
        <v>0.3548208333333327</v>
      </c>
      <c r="AA6" s="88">
        <f>I6-L6-M6-SUM(T6:Y6)</f>
        <v>0.16971008333333268</v>
      </c>
    </row>
    <row r="7" spans="1:27" s="91" customFormat="1" x14ac:dyDescent="0.25">
      <c r="A7" s="82" t="s">
        <v>123</v>
      </c>
      <c r="B7" s="83">
        <f t="shared" si="0"/>
        <v>0.25800000000000001</v>
      </c>
      <c r="C7" s="84"/>
      <c r="D7" s="110">
        <v>0.25800000000000001</v>
      </c>
      <c r="E7" s="85">
        <f t="shared" si="1"/>
        <v>0</v>
      </c>
      <c r="F7" s="85">
        <f t="shared" si="3"/>
        <v>0</v>
      </c>
      <c r="G7" s="85">
        <f t="shared" si="3"/>
        <v>0</v>
      </c>
      <c r="H7" s="86"/>
      <c r="I7" s="83">
        <f t="shared" si="2"/>
        <v>0.25800000000000001</v>
      </c>
      <c r="J7" s="84"/>
      <c r="K7" s="84">
        <v>0.25800000000000001</v>
      </c>
      <c r="L7" s="87"/>
      <c r="M7" s="88">
        <f t="shared" si="4"/>
        <v>0</v>
      </c>
      <c r="N7" s="87"/>
      <c r="O7" s="87"/>
      <c r="P7" s="89">
        <f t="shared" si="5"/>
        <v>0</v>
      </c>
      <c r="Q7" s="87"/>
      <c r="R7" s="87"/>
      <c r="S7" s="87"/>
      <c r="T7" s="89">
        <f t="shared" si="6"/>
        <v>0</v>
      </c>
      <c r="U7" s="84">
        <v>0</v>
      </c>
      <c r="V7" s="84"/>
      <c r="W7" s="84"/>
      <c r="X7" s="84"/>
      <c r="Y7" s="85">
        <f t="shared" si="7"/>
        <v>0</v>
      </c>
      <c r="Z7" s="92" t="s">
        <v>124</v>
      </c>
      <c r="AA7" s="93" t="s">
        <v>124</v>
      </c>
    </row>
    <row r="8" spans="1:27" s="91" customFormat="1" ht="25.5" x14ac:dyDescent="0.25">
      <c r="A8" s="82" t="s">
        <v>125</v>
      </c>
      <c r="B8" s="83">
        <f t="shared" si="0"/>
        <v>414.02</v>
      </c>
      <c r="C8" s="84">
        <v>257.5</v>
      </c>
      <c r="D8" s="110">
        <v>156.52000000000001</v>
      </c>
      <c r="E8" s="85">
        <f t="shared" si="1"/>
        <v>73.960000000000008</v>
      </c>
      <c r="F8" s="85">
        <f t="shared" si="3"/>
        <v>0</v>
      </c>
      <c r="G8" s="85">
        <f t="shared" si="3"/>
        <v>73.960000000000008</v>
      </c>
      <c r="H8" s="86"/>
      <c r="I8" s="83">
        <f t="shared" si="2"/>
        <v>340.06</v>
      </c>
      <c r="J8" s="84">
        <v>257.5</v>
      </c>
      <c r="K8" s="84">
        <v>82.56</v>
      </c>
      <c r="L8" s="87">
        <f>257.5-248.89</f>
        <v>8.6100000000000136</v>
      </c>
      <c r="M8" s="88">
        <f t="shared" si="4"/>
        <v>278.12350833333335</v>
      </c>
      <c r="N8" s="87">
        <v>224.28229999999999</v>
      </c>
      <c r="O8" s="87">
        <v>129.21889999999999</v>
      </c>
      <c r="P8" s="89">
        <f t="shared" si="5"/>
        <v>53.841208333333334</v>
      </c>
      <c r="Q8" s="87"/>
      <c r="R8" s="87"/>
      <c r="S8" s="87"/>
      <c r="T8" s="89">
        <f t="shared" si="6"/>
        <v>16.687410499999999</v>
      </c>
      <c r="U8" s="84">
        <v>0</v>
      </c>
      <c r="V8" s="84">
        <v>0</v>
      </c>
      <c r="W8" s="84">
        <f>0.41+22.31</f>
        <v>22.72</v>
      </c>
      <c r="X8" s="84">
        <v>0</v>
      </c>
      <c r="Y8" s="85">
        <f t="shared" si="7"/>
        <v>1.3632</v>
      </c>
      <c r="Z8" s="90">
        <f t="shared" si="8"/>
        <v>30.606491666666642</v>
      </c>
      <c r="AA8" s="88">
        <f t="shared" ref="AA8:AA13" si="9">I8-L8-M8-SUM(T8:Y8)</f>
        <v>12.555881166666644</v>
      </c>
    </row>
    <row r="9" spans="1:27" s="91" customFormat="1" ht="38.25" x14ac:dyDescent="0.25">
      <c r="A9" s="94" t="s">
        <v>126</v>
      </c>
      <c r="B9" s="83">
        <f t="shared" si="0"/>
        <v>346.7</v>
      </c>
      <c r="C9" s="84">
        <v>346.7</v>
      </c>
      <c r="D9" s="84"/>
      <c r="E9" s="85">
        <f t="shared" si="1"/>
        <v>1.0999999999999659</v>
      </c>
      <c r="F9" s="85">
        <f t="shared" si="3"/>
        <v>1.0999999999999659</v>
      </c>
      <c r="G9" s="85">
        <f t="shared" si="3"/>
        <v>0</v>
      </c>
      <c r="H9" s="86" t="s">
        <v>127</v>
      </c>
      <c r="I9" s="83">
        <f t="shared" si="2"/>
        <v>345.6</v>
      </c>
      <c r="J9" s="84">
        <v>345.6</v>
      </c>
      <c r="K9" s="84"/>
      <c r="L9" s="87">
        <f>'[7]Собственное потребление'!W9</f>
        <v>13.419354838709678</v>
      </c>
      <c r="M9" s="88">
        <f t="shared" si="4"/>
        <v>246.14795833333332</v>
      </c>
      <c r="N9" s="87">
        <v>200.89449999999999</v>
      </c>
      <c r="O9" s="87">
        <v>43.773499999999999</v>
      </c>
      <c r="P9" s="89">
        <f t="shared" si="5"/>
        <v>18.238958333333333</v>
      </c>
      <c r="Q9" s="87"/>
      <c r="R9" s="87">
        <v>25.524999999999999</v>
      </c>
      <c r="S9" s="87">
        <v>1.4895</v>
      </c>
      <c r="T9" s="89">
        <f t="shared" si="6"/>
        <v>14.768877499999999</v>
      </c>
      <c r="U9" s="84">
        <v>0</v>
      </c>
      <c r="V9" s="84">
        <v>0</v>
      </c>
      <c r="W9" s="84">
        <v>0</v>
      </c>
      <c r="X9" s="84">
        <v>0</v>
      </c>
      <c r="Y9" s="85">
        <f t="shared" si="7"/>
        <v>0</v>
      </c>
      <c r="Z9" s="90">
        <f t="shared" si="8"/>
        <v>86.032686827957008</v>
      </c>
      <c r="AA9" s="88">
        <f t="shared" si="9"/>
        <v>71.263809327957006</v>
      </c>
    </row>
    <row r="10" spans="1:27" s="98" customFormat="1" x14ac:dyDescent="0.25">
      <c r="A10" s="95" t="s">
        <v>6</v>
      </c>
      <c r="B10" s="83">
        <f t="shared" si="0"/>
        <v>2398.6</v>
      </c>
      <c r="C10" s="96">
        <v>2398.6</v>
      </c>
      <c r="D10" s="96"/>
      <c r="E10" s="85">
        <f t="shared" si="1"/>
        <v>0</v>
      </c>
      <c r="F10" s="85">
        <f t="shared" si="3"/>
        <v>0</v>
      </c>
      <c r="G10" s="85">
        <f t="shared" si="3"/>
        <v>0</v>
      </c>
      <c r="H10" s="86"/>
      <c r="I10" s="83">
        <f t="shared" si="2"/>
        <v>2398.6</v>
      </c>
      <c r="J10" s="96">
        <v>2398.6</v>
      </c>
      <c r="K10" s="96"/>
      <c r="L10" s="97">
        <f>'[7]Собственное потребление'!W30</f>
        <v>72.604838709677423</v>
      </c>
      <c r="M10" s="88">
        <f t="shared" si="4"/>
        <v>2036.9658333333334</v>
      </c>
      <c r="N10" s="87">
        <v>1270.44</v>
      </c>
      <c r="O10" s="87">
        <v>471.95</v>
      </c>
      <c r="P10" s="89">
        <f t="shared" si="5"/>
        <v>196.64583333333334</v>
      </c>
      <c r="Q10" s="87">
        <v>32</v>
      </c>
      <c r="R10" s="87">
        <v>532</v>
      </c>
      <c r="S10" s="97">
        <f>5.28+0.6</f>
        <v>5.88</v>
      </c>
      <c r="T10" s="89">
        <f t="shared" si="6"/>
        <v>122.21795</v>
      </c>
      <c r="U10" s="96">
        <v>0</v>
      </c>
      <c r="V10" s="96">
        <v>9.9600000000000009</v>
      </c>
      <c r="W10" s="96">
        <v>20.97</v>
      </c>
      <c r="X10" s="96">
        <v>0</v>
      </c>
      <c r="Y10" s="85">
        <f t="shared" si="7"/>
        <v>1.8557999999999999</v>
      </c>
      <c r="Z10" s="90">
        <f t="shared" si="8"/>
        <v>258.09932795698893</v>
      </c>
      <c r="AA10" s="88">
        <f t="shared" si="9"/>
        <v>134.02557795698894</v>
      </c>
    </row>
    <row r="11" spans="1:27" s="91" customFormat="1" ht="38.25" x14ac:dyDescent="0.25">
      <c r="A11" s="95" t="s">
        <v>7</v>
      </c>
      <c r="B11" s="83">
        <f t="shared" si="0"/>
        <v>574</v>
      </c>
      <c r="C11" s="84">
        <v>574</v>
      </c>
      <c r="D11" s="84"/>
      <c r="E11" s="85">
        <f t="shared" si="1"/>
        <v>379</v>
      </c>
      <c r="F11" s="85">
        <f t="shared" si="3"/>
        <v>379</v>
      </c>
      <c r="G11" s="85">
        <f t="shared" si="3"/>
        <v>0</v>
      </c>
      <c r="H11" s="86" t="s">
        <v>128</v>
      </c>
      <c r="I11" s="83">
        <f t="shared" si="2"/>
        <v>195</v>
      </c>
      <c r="J11" s="84">
        <v>195</v>
      </c>
      <c r="K11" s="84"/>
      <c r="L11" s="87">
        <f>'[7]Собственное потребление'!W37</f>
        <v>39.200772849462368</v>
      </c>
      <c r="M11" s="88">
        <f t="shared" si="4"/>
        <v>3.085</v>
      </c>
      <c r="N11" s="87">
        <v>1.42</v>
      </c>
      <c r="O11" s="87">
        <v>0.18</v>
      </c>
      <c r="P11" s="89">
        <f t="shared" si="5"/>
        <v>7.4999999999999997E-2</v>
      </c>
      <c r="Q11" s="87"/>
      <c r="R11" s="87"/>
      <c r="S11" s="87">
        <v>1.59</v>
      </c>
      <c r="T11" s="89">
        <f t="shared" si="6"/>
        <v>0.18509999999999999</v>
      </c>
      <c r="U11" s="84">
        <v>0</v>
      </c>
      <c r="V11" s="84">
        <v>0</v>
      </c>
      <c r="W11" s="84">
        <v>0</v>
      </c>
      <c r="X11" s="84">
        <v>0</v>
      </c>
      <c r="Y11" s="85">
        <f t="shared" si="7"/>
        <v>0</v>
      </c>
      <c r="Z11" s="90">
        <f t="shared" si="8"/>
        <v>152.71422715053762</v>
      </c>
      <c r="AA11" s="88">
        <f t="shared" si="9"/>
        <v>152.52912715053762</v>
      </c>
    </row>
    <row r="12" spans="1:27" s="91" customFormat="1" ht="25.5" x14ac:dyDescent="0.25">
      <c r="A12" s="95" t="s">
        <v>129</v>
      </c>
      <c r="B12" s="83">
        <f t="shared" si="0"/>
        <v>17.2</v>
      </c>
      <c r="C12" s="84"/>
      <c r="D12" s="110">
        <v>17.2</v>
      </c>
      <c r="E12" s="85">
        <f t="shared" si="1"/>
        <v>0</v>
      </c>
      <c r="F12" s="85">
        <f t="shared" si="3"/>
        <v>0</v>
      </c>
      <c r="G12" s="85">
        <f t="shared" si="3"/>
        <v>0</v>
      </c>
      <c r="H12" s="86"/>
      <c r="I12" s="83">
        <f t="shared" si="2"/>
        <v>17.2</v>
      </c>
      <c r="J12" s="84"/>
      <c r="K12" s="84">
        <v>17.2</v>
      </c>
      <c r="L12" s="87"/>
      <c r="M12" s="88">
        <f t="shared" si="4"/>
        <v>12.414166666666667</v>
      </c>
      <c r="N12" s="87">
        <v>9.9600000000000009</v>
      </c>
      <c r="O12" s="87">
        <v>5.89</v>
      </c>
      <c r="P12" s="89">
        <f t="shared" si="5"/>
        <v>2.4541666666666666</v>
      </c>
      <c r="Q12" s="87"/>
      <c r="R12" s="87"/>
      <c r="S12" s="87"/>
      <c r="T12" s="89">
        <f t="shared" si="6"/>
        <v>0.74485000000000001</v>
      </c>
      <c r="U12" s="84">
        <v>0</v>
      </c>
      <c r="V12" s="84"/>
      <c r="W12" s="84"/>
      <c r="X12" s="84"/>
      <c r="Y12" s="85">
        <f t="shared" si="7"/>
        <v>0</v>
      </c>
      <c r="Z12" s="90">
        <f t="shared" si="8"/>
        <v>4.7858333333333327</v>
      </c>
      <c r="AA12" s="88">
        <f t="shared" si="9"/>
        <v>4.0409833333333331</v>
      </c>
    </row>
    <row r="13" spans="1:27" s="91" customFormat="1" ht="25.5" x14ac:dyDescent="0.25">
      <c r="A13" s="95" t="s">
        <v>130</v>
      </c>
      <c r="B13" s="83">
        <f t="shared" si="0"/>
        <v>0.96</v>
      </c>
      <c r="C13" s="84"/>
      <c r="D13" s="110">
        <v>0.96</v>
      </c>
      <c r="E13" s="85">
        <f t="shared" si="1"/>
        <v>0.26</v>
      </c>
      <c r="F13" s="85">
        <f t="shared" si="3"/>
        <v>0</v>
      </c>
      <c r="G13" s="85">
        <f t="shared" si="3"/>
        <v>0.26</v>
      </c>
      <c r="H13" s="86" t="s">
        <v>121</v>
      </c>
      <c r="I13" s="83">
        <f t="shared" si="2"/>
        <v>0.7</v>
      </c>
      <c r="J13" s="84"/>
      <c r="K13" s="84">
        <v>0.7</v>
      </c>
      <c r="L13" s="87"/>
      <c r="M13" s="88">
        <f t="shared" si="4"/>
        <v>0.65</v>
      </c>
      <c r="N13" s="87"/>
      <c r="O13" s="87"/>
      <c r="P13" s="89">
        <f t="shared" si="5"/>
        <v>0</v>
      </c>
      <c r="Q13" s="87"/>
      <c r="R13" s="87">
        <v>0.65</v>
      </c>
      <c r="S13" s="87"/>
      <c r="T13" s="89">
        <f t="shared" si="6"/>
        <v>3.9E-2</v>
      </c>
      <c r="U13" s="84">
        <v>0</v>
      </c>
      <c r="V13" s="84"/>
      <c r="W13" s="84"/>
      <c r="X13" s="84"/>
      <c r="Y13" s="85">
        <f t="shared" si="7"/>
        <v>0</v>
      </c>
      <c r="Z13" s="90">
        <f t="shared" si="8"/>
        <v>4.9999999999999933E-2</v>
      </c>
      <c r="AA13" s="88">
        <f t="shared" si="9"/>
        <v>1.0999999999999933E-2</v>
      </c>
    </row>
    <row r="14" spans="1:27" s="91" customFormat="1" x14ac:dyDescent="0.25">
      <c r="A14" s="99" t="s">
        <v>4</v>
      </c>
      <c r="B14" s="83">
        <f t="shared" si="0"/>
        <v>1442.6</v>
      </c>
      <c r="C14" s="84">
        <v>1442.6</v>
      </c>
      <c r="D14" s="84"/>
      <c r="E14" s="85">
        <f t="shared" si="1"/>
        <v>0</v>
      </c>
      <c r="F14" s="85">
        <f t="shared" si="3"/>
        <v>0</v>
      </c>
      <c r="G14" s="85">
        <f t="shared" si="3"/>
        <v>0</v>
      </c>
      <c r="H14" s="86"/>
      <c r="I14" s="83">
        <f t="shared" si="2"/>
        <v>1442.6</v>
      </c>
      <c r="J14" s="84">
        <v>1442.6</v>
      </c>
      <c r="K14" s="84"/>
      <c r="L14" s="87">
        <f>'[7]Собственное потребление'!W16</f>
        <v>45.391895581317208</v>
      </c>
      <c r="M14" s="88">
        <f>N14+SUM(P14:S14)</f>
        <v>1177.3408199999999</v>
      </c>
      <c r="N14" s="87">
        <f>399.4691+55.22577+0.95+103.7307+54.5317-0.5742-0.135-1.7216-0.982</f>
        <v>610.49447000000009</v>
      </c>
      <c r="O14" s="87">
        <f>208.78278+58.00079+39.3594-0.27129-0.2786</f>
        <v>305.59307999999999</v>
      </c>
      <c r="P14" s="89">
        <f t="shared" si="5"/>
        <v>127.33045</v>
      </c>
      <c r="Q14" s="87"/>
      <c r="R14" s="87">
        <f>424.9+10.974</f>
        <v>435.87399999999997</v>
      </c>
      <c r="S14" s="87">
        <f>0.5742+0.135+0.113+1.7216+0.982+0.1161</f>
        <v>3.6419000000000001</v>
      </c>
      <c r="T14" s="89">
        <f t="shared" si="6"/>
        <v>70.640449199999992</v>
      </c>
      <c r="U14" s="84">
        <v>0</v>
      </c>
      <c r="V14" s="84">
        <v>1.34</v>
      </c>
      <c r="W14" s="84">
        <v>18.440000000000001</v>
      </c>
      <c r="X14" s="84">
        <v>0.67</v>
      </c>
      <c r="Y14" s="85">
        <f>SUM(U14:X14)*0.06</f>
        <v>1.2270000000000001</v>
      </c>
      <c r="Z14" s="90">
        <f>I14-L14-M14-SUM(U14:X14)</f>
        <v>199.41728441868287</v>
      </c>
      <c r="AA14" s="88">
        <f>I14-L14-M14-SUM(T14:Y14)</f>
        <v>127.54983521868286</v>
      </c>
    </row>
    <row r="15" spans="1:27" s="91" customFormat="1" x14ac:dyDescent="0.25">
      <c r="A15" s="82" t="s">
        <v>48</v>
      </c>
      <c r="B15" s="83">
        <f t="shared" si="0"/>
        <v>300.8</v>
      </c>
      <c r="C15" s="84">
        <v>300.8</v>
      </c>
      <c r="D15" s="84"/>
      <c r="E15" s="85">
        <f t="shared" si="1"/>
        <v>0</v>
      </c>
      <c r="F15" s="85">
        <f t="shared" si="3"/>
        <v>0</v>
      </c>
      <c r="G15" s="85">
        <f t="shared" si="3"/>
        <v>0</v>
      </c>
      <c r="H15" s="86"/>
      <c r="I15" s="83">
        <f t="shared" si="2"/>
        <v>300.8</v>
      </c>
      <c r="J15" s="84">
        <v>300.8</v>
      </c>
      <c r="K15" s="84"/>
      <c r="L15" s="87">
        <f>'[7]Собственное потребление'!W23</f>
        <v>6.486559139784946</v>
      </c>
      <c r="M15" s="88">
        <f t="shared" ref="M15:M24" si="10">N15+SUM(P15:S15)</f>
        <v>213.63474166666668</v>
      </c>
      <c r="N15" s="87">
        <f>142.5169+15.1258-(0.8954+0.4238)</f>
        <v>156.3235</v>
      </c>
      <c r="O15" s="87">
        <f>97.6699+5.7972-0.7515-0.2847</f>
        <v>102.43090000000001</v>
      </c>
      <c r="P15" s="89">
        <f t="shared" si="5"/>
        <v>42.679541666666672</v>
      </c>
      <c r="Q15" s="87"/>
      <c r="R15" s="87">
        <f>3.1546+9.7262</f>
        <v>12.880800000000001</v>
      </c>
      <c r="S15" s="87">
        <f>0.8954+0.4238+0.3131+0.1186</f>
        <v>1.7508999999999999</v>
      </c>
      <c r="T15" s="89">
        <f t="shared" si="6"/>
        <v>12.818084500000001</v>
      </c>
      <c r="U15" s="84">
        <v>0</v>
      </c>
      <c r="V15" s="84">
        <v>0.85</v>
      </c>
      <c r="W15" s="84">
        <v>4.3499999999999996</v>
      </c>
      <c r="X15" s="84">
        <v>0.5</v>
      </c>
      <c r="Y15" s="85">
        <f t="shared" si="7"/>
        <v>0.34199999999999997</v>
      </c>
      <c r="Z15" s="90">
        <f t="shared" ref="Z15:Z24" si="11">I15-L15-M15-SUM(U15:X15)</f>
        <v>74.978699193548366</v>
      </c>
      <c r="AA15" s="88">
        <f t="shared" ref="AA15:AA24" si="12">I15-L15-M15-SUM(T15:Y15)</f>
        <v>61.818614693548369</v>
      </c>
    </row>
    <row r="16" spans="1:27" s="91" customFormat="1" ht="25.5" x14ac:dyDescent="0.25">
      <c r="A16" s="82" t="s">
        <v>131</v>
      </c>
      <c r="B16" s="83">
        <f t="shared" si="0"/>
        <v>87.8</v>
      </c>
      <c r="C16" s="110">
        <v>25.8</v>
      </c>
      <c r="D16" s="110">
        <v>62</v>
      </c>
      <c r="E16" s="85">
        <f t="shared" si="1"/>
        <v>0</v>
      </c>
      <c r="F16" s="85">
        <f t="shared" si="3"/>
        <v>0</v>
      </c>
      <c r="G16" s="85">
        <f t="shared" si="3"/>
        <v>0</v>
      </c>
      <c r="H16" s="86"/>
      <c r="I16" s="83">
        <f t="shared" si="2"/>
        <v>87.8</v>
      </c>
      <c r="J16" s="84">
        <v>25.8</v>
      </c>
      <c r="K16" s="84">
        <v>62</v>
      </c>
      <c r="L16" s="87">
        <f>'[7]Собственное потребление'!W85</f>
        <v>0.532258064516129</v>
      </c>
      <c r="M16" s="88">
        <f t="shared" si="10"/>
        <v>32.300129166666665</v>
      </c>
      <c r="N16" s="87">
        <f>24.9771+0.552-0.06</f>
        <v>25.469100000000001</v>
      </c>
      <c r="O16" s="87">
        <f>14.3066+1.94387-0.0324</f>
        <v>16.218070000000001</v>
      </c>
      <c r="P16" s="89">
        <f t="shared" si="5"/>
        <v>6.757529166666667</v>
      </c>
      <c r="Q16" s="87"/>
      <c r="R16" s="87"/>
      <c r="S16" s="87">
        <f>0.06+0.0135</f>
        <v>7.3499999999999996E-2</v>
      </c>
      <c r="T16" s="89">
        <f t="shared" si="6"/>
        <v>1.9380077499999997</v>
      </c>
      <c r="U16" s="84">
        <v>0</v>
      </c>
      <c r="V16" s="84">
        <v>0.5</v>
      </c>
      <c r="W16" s="84">
        <v>0.53</v>
      </c>
      <c r="X16" s="84">
        <v>0</v>
      </c>
      <c r="Y16" s="85">
        <f t="shared" si="7"/>
        <v>6.1800000000000001E-2</v>
      </c>
      <c r="Z16" s="90">
        <f t="shared" si="11"/>
        <v>53.937612768817203</v>
      </c>
      <c r="AA16" s="88">
        <f t="shared" si="12"/>
        <v>51.937805018817201</v>
      </c>
    </row>
    <row r="17" spans="1:27" s="98" customFormat="1" x14ac:dyDescent="0.25">
      <c r="A17" s="95" t="s">
        <v>8</v>
      </c>
      <c r="B17" s="83">
        <f t="shared" si="0"/>
        <v>1056.9000000000001</v>
      </c>
      <c r="C17" s="96">
        <v>1056.9000000000001</v>
      </c>
      <c r="D17" s="96"/>
      <c r="E17" s="85">
        <f t="shared" si="1"/>
        <v>0</v>
      </c>
      <c r="F17" s="85">
        <f t="shared" si="3"/>
        <v>0</v>
      </c>
      <c r="G17" s="85">
        <f t="shared" si="3"/>
        <v>0</v>
      </c>
      <c r="H17" s="86"/>
      <c r="I17" s="83">
        <f t="shared" si="2"/>
        <v>1056.9000000000001</v>
      </c>
      <c r="J17" s="96">
        <v>1056.9000000000001</v>
      </c>
      <c r="K17" s="96"/>
      <c r="L17" s="97">
        <f>'[7]Собственное потребление'!W44</f>
        <v>36.501344086021504</v>
      </c>
      <c r="M17" s="88">
        <f t="shared" si="10"/>
        <v>349.5537333333333</v>
      </c>
      <c r="N17" s="87">
        <v>290.02879999999999</v>
      </c>
      <c r="O17" s="87">
        <v>129.1772</v>
      </c>
      <c r="P17" s="89">
        <f t="shared" si="5"/>
        <v>53.823833333333333</v>
      </c>
      <c r="Q17" s="87"/>
      <c r="R17" s="87"/>
      <c r="S17" s="97">
        <v>5.7011000000000003</v>
      </c>
      <c r="T17" s="89">
        <f t="shared" si="6"/>
        <v>20.973223999999998</v>
      </c>
      <c r="U17" s="96">
        <v>0</v>
      </c>
      <c r="V17" s="96">
        <v>0.6</v>
      </c>
      <c r="W17" s="96">
        <v>35.07</v>
      </c>
      <c r="X17" s="96">
        <v>0</v>
      </c>
      <c r="Y17" s="85">
        <f t="shared" si="7"/>
        <v>2.1402000000000001</v>
      </c>
      <c r="Z17" s="90">
        <f t="shared" si="11"/>
        <v>635.17492258064533</v>
      </c>
      <c r="AA17" s="88">
        <f t="shared" si="12"/>
        <v>612.06149858064532</v>
      </c>
    </row>
    <row r="18" spans="1:27" s="80" customFormat="1" ht="38.25" x14ac:dyDescent="0.25">
      <c r="A18" s="95" t="s">
        <v>132</v>
      </c>
      <c r="B18" s="83">
        <f t="shared" si="0"/>
        <v>217.52</v>
      </c>
      <c r="C18" s="84">
        <v>190</v>
      </c>
      <c r="D18" s="110">
        <v>27.52</v>
      </c>
      <c r="E18" s="85">
        <f t="shared" si="1"/>
        <v>13.76</v>
      </c>
      <c r="F18" s="85">
        <f t="shared" si="3"/>
        <v>0</v>
      </c>
      <c r="G18" s="85">
        <f t="shared" si="3"/>
        <v>13.76</v>
      </c>
      <c r="H18" s="86" t="s">
        <v>133</v>
      </c>
      <c r="I18" s="83">
        <f t="shared" si="2"/>
        <v>203.76</v>
      </c>
      <c r="J18" s="84">
        <v>190</v>
      </c>
      <c r="K18" s="84">
        <v>13.76</v>
      </c>
      <c r="L18" s="100">
        <f>'[7]Собственное потребление'!W51</f>
        <v>3.4811827956989245</v>
      </c>
      <c r="M18" s="88">
        <f t="shared" si="10"/>
        <v>113.62168333333334</v>
      </c>
      <c r="N18" s="87">
        <v>98.324399999999997</v>
      </c>
      <c r="O18" s="87">
        <v>35.580199999999998</v>
      </c>
      <c r="P18" s="89">
        <f t="shared" si="5"/>
        <v>14.825083333333334</v>
      </c>
      <c r="Q18" s="87"/>
      <c r="R18" s="87"/>
      <c r="S18" s="100">
        <v>0.47220000000000001</v>
      </c>
      <c r="T18" s="89">
        <f t="shared" si="6"/>
        <v>6.8173009999999996</v>
      </c>
      <c r="U18" s="101">
        <v>0</v>
      </c>
      <c r="V18" s="101">
        <v>0.09</v>
      </c>
      <c r="W18" s="101">
        <v>1.89</v>
      </c>
      <c r="X18" s="101">
        <v>0</v>
      </c>
      <c r="Y18" s="85">
        <f t="shared" si="7"/>
        <v>0.11879999999999999</v>
      </c>
      <c r="Z18" s="90">
        <f t="shared" si="11"/>
        <v>84.677133870967737</v>
      </c>
      <c r="AA18" s="88">
        <f t="shared" si="12"/>
        <v>77.741032870967743</v>
      </c>
    </row>
    <row r="19" spans="1:27" s="91" customFormat="1" x14ac:dyDescent="0.25">
      <c r="A19" s="95" t="s">
        <v>134</v>
      </c>
      <c r="B19" s="83">
        <f t="shared" si="0"/>
        <v>322.5</v>
      </c>
      <c r="C19" s="84">
        <v>249</v>
      </c>
      <c r="D19" s="110">
        <v>73.5</v>
      </c>
      <c r="E19" s="85">
        <f t="shared" si="1"/>
        <v>0</v>
      </c>
      <c r="F19" s="85">
        <f t="shared" si="3"/>
        <v>0</v>
      </c>
      <c r="G19" s="85">
        <f t="shared" si="3"/>
        <v>0</v>
      </c>
      <c r="H19" s="86"/>
      <c r="I19" s="83">
        <f t="shared" si="2"/>
        <v>322.5</v>
      </c>
      <c r="J19" s="84">
        <v>249</v>
      </c>
      <c r="K19" s="84">
        <v>73.5</v>
      </c>
      <c r="L19" s="87">
        <f>'[7]Собственное потребление'!W58</f>
        <v>10.966397849462366</v>
      </c>
      <c r="M19" s="88">
        <f t="shared" si="10"/>
        <v>149.74083333333334</v>
      </c>
      <c r="N19" s="87">
        <f>123.35-0.61</f>
        <v>122.74</v>
      </c>
      <c r="O19" s="87">
        <f>40.53-1.12</f>
        <v>39.410000000000004</v>
      </c>
      <c r="P19" s="89">
        <f t="shared" si="5"/>
        <v>16.420833333333334</v>
      </c>
      <c r="Q19" s="87"/>
      <c r="R19" s="87">
        <v>9.5</v>
      </c>
      <c r="S19" s="87">
        <v>1.08</v>
      </c>
      <c r="T19" s="89">
        <f t="shared" si="6"/>
        <v>8.9844500000000007</v>
      </c>
      <c r="U19" s="84">
        <v>0</v>
      </c>
      <c r="V19" s="84">
        <v>0</v>
      </c>
      <c r="W19" s="84">
        <v>0.75</v>
      </c>
      <c r="X19" s="84">
        <v>0</v>
      </c>
      <c r="Y19" s="85">
        <f t="shared" si="7"/>
        <v>4.4999999999999998E-2</v>
      </c>
      <c r="Z19" s="90">
        <f t="shared" si="11"/>
        <v>161.04276881720432</v>
      </c>
      <c r="AA19" s="88">
        <f t="shared" si="12"/>
        <v>152.01331881720432</v>
      </c>
    </row>
    <row r="20" spans="1:27" s="98" customFormat="1" x14ac:dyDescent="0.25">
      <c r="A20" s="95" t="s">
        <v>49</v>
      </c>
      <c r="B20" s="83">
        <f t="shared" si="0"/>
        <v>1015</v>
      </c>
      <c r="C20" s="96">
        <v>1015</v>
      </c>
      <c r="D20" s="96"/>
      <c r="E20" s="85">
        <f t="shared" si="1"/>
        <v>0</v>
      </c>
      <c r="F20" s="85">
        <f t="shared" si="3"/>
        <v>0</v>
      </c>
      <c r="G20" s="85">
        <f t="shared" si="3"/>
        <v>0</v>
      </c>
      <c r="H20" s="86"/>
      <c r="I20" s="83">
        <f t="shared" si="2"/>
        <v>1015</v>
      </c>
      <c r="J20" s="96">
        <v>1015</v>
      </c>
      <c r="K20" s="96"/>
      <c r="L20" s="97">
        <f>'[7]Собственное потребление'!W79</f>
        <v>30.50537634408602</v>
      </c>
      <c r="M20" s="88">
        <f t="shared" si="10"/>
        <v>837.85666666666657</v>
      </c>
      <c r="N20" s="87">
        <v>518.05999999999995</v>
      </c>
      <c r="O20" s="87">
        <v>179.2</v>
      </c>
      <c r="P20" s="89">
        <f t="shared" si="5"/>
        <v>74.666666666666671</v>
      </c>
      <c r="Q20" s="87">
        <v>15</v>
      </c>
      <c r="R20" s="87">
        <v>225</v>
      </c>
      <c r="S20" s="97">
        <v>5.13</v>
      </c>
      <c r="T20" s="89">
        <f t="shared" si="6"/>
        <v>50.271399999999993</v>
      </c>
      <c r="U20" s="96">
        <v>0</v>
      </c>
      <c r="V20" s="96">
        <v>39.81</v>
      </c>
      <c r="W20" s="96">
        <f>36.14-31.45</f>
        <v>4.6900000000000013</v>
      </c>
      <c r="X20" s="96">
        <v>0</v>
      </c>
      <c r="Y20" s="85">
        <f t="shared" si="7"/>
        <v>2.67</v>
      </c>
      <c r="Z20" s="90">
        <f t="shared" si="11"/>
        <v>102.13795698924741</v>
      </c>
      <c r="AA20" s="88">
        <f t="shared" si="12"/>
        <v>49.196556989247412</v>
      </c>
    </row>
    <row r="21" spans="1:27" s="98" customFormat="1" x14ac:dyDescent="0.25">
      <c r="A21" s="95" t="s">
        <v>135</v>
      </c>
      <c r="B21" s="83">
        <f t="shared" si="0"/>
        <v>1.29</v>
      </c>
      <c r="C21" s="102"/>
      <c r="D21" s="111">
        <v>1.29</v>
      </c>
      <c r="E21" s="85">
        <f t="shared" si="1"/>
        <v>0</v>
      </c>
      <c r="F21" s="85">
        <f t="shared" si="3"/>
        <v>0</v>
      </c>
      <c r="G21" s="85">
        <f t="shared" si="3"/>
        <v>0</v>
      </c>
      <c r="H21" s="86"/>
      <c r="I21" s="83">
        <f t="shared" si="2"/>
        <v>1.29</v>
      </c>
      <c r="J21" s="102"/>
      <c r="K21" s="96">
        <v>1.29</v>
      </c>
      <c r="L21" s="87"/>
      <c r="M21" s="88">
        <f t="shared" si="10"/>
        <v>0.215</v>
      </c>
      <c r="N21" s="87">
        <v>0.19</v>
      </c>
      <c r="O21" s="87">
        <v>0.06</v>
      </c>
      <c r="P21" s="89">
        <f t="shared" si="5"/>
        <v>2.5000000000000001E-2</v>
      </c>
      <c r="Q21" s="87"/>
      <c r="R21" s="87"/>
      <c r="S21" s="87"/>
      <c r="T21" s="89">
        <f t="shared" si="6"/>
        <v>1.29E-2</v>
      </c>
      <c r="U21" s="84">
        <v>0</v>
      </c>
      <c r="V21" s="84"/>
      <c r="W21" s="84"/>
      <c r="X21" s="84"/>
      <c r="Y21" s="85">
        <f t="shared" si="7"/>
        <v>0</v>
      </c>
      <c r="Z21" s="90">
        <f t="shared" si="11"/>
        <v>1.075</v>
      </c>
      <c r="AA21" s="88">
        <f t="shared" si="12"/>
        <v>1.0621</v>
      </c>
    </row>
    <row r="22" spans="1:27" s="98" customFormat="1" x14ac:dyDescent="0.25">
      <c r="A22" s="95" t="s">
        <v>136</v>
      </c>
      <c r="B22" s="83">
        <f t="shared" si="0"/>
        <v>3.44</v>
      </c>
      <c r="C22" s="102"/>
      <c r="D22" s="111">
        <v>3.44</v>
      </c>
      <c r="E22" s="85">
        <f t="shared" si="1"/>
        <v>1.8499999999999999</v>
      </c>
      <c r="F22" s="85">
        <f t="shared" si="3"/>
        <v>0</v>
      </c>
      <c r="G22" s="85">
        <f t="shared" si="3"/>
        <v>1.8499999999999999</v>
      </c>
      <c r="H22" s="86" t="s">
        <v>137</v>
      </c>
      <c r="I22" s="83">
        <f t="shared" si="2"/>
        <v>1.59</v>
      </c>
      <c r="J22" s="102"/>
      <c r="K22" s="96">
        <v>1.59</v>
      </c>
      <c r="L22" s="87"/>
      <c r="M22" s="88">
        <f t="shared" si="10"/>
        <v>0</v>
      </c>
      <c r="N22" s="87"/>
      <c r="O22" s="87"/>
      <c r="P22" s="89">
        <f>O22/2.4</f>
        <v>0</v>
      </c>
      <c r="Q22" s="87"/>
      <c r="R22" s="87"/>
      <c r="S22" s="87"/>
      <c r="T22" s="89">
        <f t="shared" si="6"/>
        <v>0</v>
      </c>
      <c r="U22" s="84">
        <v>0</v>
      </c>
      <c r="V22" s="84"/>
      <c r="W22" s="84"/>
      <c r="X22" s="84"/>
      <c r="Y22" s="85">
        <f t="shared" si="7"/>
        <v>0</v>
      </c>
      <c r="Z22" s="90">
        <f t="shared" si="11"/>
        <v>1.59</v>
      </c>
      <c r="AA22" s="88">
        <f t="shared" si="12"/>
        <v>1.59</v>
      </c>
    </row>
    <row r="23" spans="1:27" s="103" customFormat="1" x14ac:dyDescent="0.25">
      <c r="A23" s="95" t="s">
        <v>138</v>
      </c>
      <c r="B23" s="83">
        <f t="shared" si="0"/>
        <v>1.075</v>
      </c>
      <c r="C23" s="102"/>
      <c r="D23" s="111">
        <v>1.075</v>
      </c>
      <c r="E23" s="85">
        <f t="shared" si="1"/>
        <v>0</v>
      </c>
      <c r="F23" s="85">
        <f t="shared" si="3"/>
        <v>0</v>
      </c>
      <c r="G23" s="85">
        <f t="shared" si="3"/>
        <v>0</v>
      </c>
      <c r="H23" s="86"/>
      <c r="I23" s="83">
        <f t="shared" si="2"/>
        <v>1.075</v>
      </c>
      <c r="J23" s="102"/>
      <c r="K23" s="96">
        <v>1.075</v>
      </c>
      <c r="L23" s="87"/>
      <c r="M23" s="88">
        <f t="shared" si="10"/>
        <v>0.70333333333333337</v>
      </c>
      <c r="N23" s="87">
        <v>0.62</v>
      </c>
      <c r="O23" s="87">
        <v>0.2</v>
      </c>
      <c r="P23" s="89">
        <f t="shared" si="5"/>
        <v>8.3333333333333343E-2</v>
      </c>
      <c r="Q23" s="87"/>
      <c r="R23" s="87"/>
      <c r="S23" s="87"/>
      <c r="T23" s="89">
        <f t="shared" si="6"/>
        <v>4.2200000000000001E-2</v>
      </c>
      <c r="U23" s="84">
        <v>0</v>
      </c>
      <c r="V23" s="84"/>
      <c r="W23" s="84"/>
      <c r="X23" s="84"/>
      <c r="Y23" s="85">
        <f t="shared" si="7"/>
        <v>0</v>
      </c>
      <c r="Z23" s="90">
        <f t="shared" si="11"/>
        <v>0.37166666666666659</v>
      </c>
      <c r="AA23" s="88">
        <f t="shared" si="12"/>
        <v>0.32946666666666657</v>
      </c>
    </row>
    <row r="24" spans="1:27" s="91" customFormat="1" ht="76.5" x14ac:dyDescent="0.25">
      <c r="A24" s="95" t="s">
        <v>11</v>
      </c>
      <c r="B24" s="83">
        <f t="shared" si="0"/>
        <v>818.7</v>
      </c>
      <c r="C24" s="84">
        <v>818.7</v>
      </c>
      <c r="D24" s="84"/>
      <c r="E24" s="85">
        <f t="shared" si="1"/>
        <v>43</v>
      </c>
      <c r="F24" s="85">
        <f t="shared" si="3"/>
        <v>43</v>
      </c>
      <c r="G24" s="85">
        <f t="shared" si="3"/>
        <v>0</v>
      </c>
      <c r="H24" s="86" t="s">
        <v>139</v>
      </c>
      <c r="I24" s="83">
        <f t="shared" si="2"/>
        <v>775.7</v>
      </c>
      <c r="J24" s="84">
        <v>775.7</v>
      </c>
      <c r="K24" s="84"/>
      <c r="L24" s="87">
        <f>'[7]Собственное потребление'!W65</f>
        <v>37.23924731182796</v>
      </c>
      <c r="M24" s="88">
        <f t="shared" si="10"/>
        <v>400.53971666666666</v>
      </c>
      <c r="N24" s="87">
        <v>260.69979999999998</v>
      </c>
      <c r="O24" s="87">
        <v>36.911799999999999</v>
      </c>
      <c r="P24" s="89">
        <f t="shared" si="5"/>
        <v>15.379916666666666</v>
      </c>
      <c r="Q24" s="87">
        <v>5.5</v>
      </c>
      <c r="R24" s="87">
        <v>110.26</v>
      </c>
      <c r="S24" s="87">
        <v>8.6999999999999993</v>
      </c>
      <c r="T24" s="89">
        <f t="shared" si="6"/>
        <v>24.032382999999999</v>
      </c>
      <c r="U24" s="84">
        <v>0</v>
      </c>
      <c r="V24" s="84">
        <v>0</v>
      </c>
      <c r="W24" s="84">
        <v>0.2</v>
      </c>
      <c r="X24" s="84">
        <v>0</v>
      </c>
      <c r="Y24" s="85">
        <f t="shared" si="7"/>
        <v>1.2E-2</v>
      </c>
      <c r="Z24" s="90">
        <f t="shared" si="11"/>
        <v>337.72103602150543</v>
      </c>
      <c r="AA24" s="88">
        <f t="shared" si="12"/>
        <v>313.67665302150544</v>
      </c>
    </row>
    <row r="25" spans="1:27" x14ac:dyDescent="0.25">
      <c r="A25" s="104" t="s">
        <v>50</v>
      </c>
      <c r="B25" s="105">
        <f t="shared" ref="B25:G25" si="13">SUM(B4:B24)</f>
        <v>10804.883000000003</v>
      </c>
      <c r="C25" s="105">
        <f t="shared" si="13"/>
        <v>10404.700000000001</v>
      </c>
      <c r="D25" s="105">
        <f>SUM(D4:D24)</f>
        <v>400.18299999999999</v>
      </c>
      <c r="E25" s="105">
        <f t="shared" si="13"/>
        <v>513.38120000000004</v>
      </c>
      <c r="F25" s="105">
        <f t="shared" si="13"/>
        <v>423.09999999999997</v>
      </c>
      <c r="G25" s="105">
        <f t="shared" si="13"/>
        <v>90.281200000000013</v>
      </c>
      <c r="H25" s="106"/>
      <c r="I25" s="105">
        <f t="shared" ref="I25:Y25" si="14">SUM(I4:I24)</f>
        <v>10291.501800000002</v>
      </c>
      <c r="J25" s="105">
        <f t="shared" si="14"/>
        <v>9981.6</v>
      </c>
      <c r="K25" s="105">
        <f t="shared" si="14"/>
        <v>309.90179999999992</v>
      </c>
      <c r="L25" s="105">
        <f>SUM(L4:L24)</f>
        <v>393.33438886088715</v>
      </c>
      <c r="M25" s="105">
        <f>SUM(M4:M24)</f>
        <v>7837.194428750001</v>
      </c>
      <c r="N25" s="105">
        <f>SUM(N4:N24)</f>
        <v>5399.4974650000004</v>
      </c>
      <c r="O25" s="105">
        <f>SUM(O4:O24)</f>
        <v>2300.3646329999997</v>
      </c>
      <c r="P25" s="105">
        <f>SUM(P4:P24)</f>
        <v>958.48526375000017</v>
      </c>
      <c r="Q25" s="105">
        <f t="shared" si="14"/>
        <v>52.5</v>
      </c>
      <c r="R25" s="105">
        <f t="shared" si="14"/>
        <v>1381.1897999999999</v>
      </c>
      <c r="S25" s="105">
        <f t="shared" si="14"/>
        <v>45.521900000000002</v>
      </c>
      <c r="T25" s="105">
        <f t="shared" si="14"/>
        <v>470.23166572499986</v>
      </c>
      <c r="U25" s="105">
        <f t="shared" si="14"/>
        <v>0</v>
      </c>
      <c r="V25" s="105">
        <f t="shared" si="14"/>
        <v>71.820000000000007</v>
      </c>
      <c r="W25" s="105">
        <f t="shared" si="14"/>
        <v>308.83</v>
      </c>
      <c r="X25" s="105">
        <f t="shared" si="14"/>
        <v>1.17</v>
      </c>
      <c r="Y25" s="105">
        <f t="shared" si="14"/>
        <v>22.909199999999998</v>
      </c>
      <c r="Z25" s="105">
        <f>SUM(Z4:Z24)</f>
        <v>1678.8949823891128</v>
      </c>
      <c r="AA25" s="105">
        <f>SUM(AA4:AA24)</f>
        <v>1185.7541166641126</v>
      </c>
    </row>
    <row r="26" spans="1:27" x14ac:dyDescent="0.25">
      <c r="D26" s="109"/>
    </row>
    <row r="27" spans="1:27" x14ac:dyDescent="0.25">
      <c r="A27" s="107"/>
      <c r="J27" s="109"/>
    </row>
    <row r="28" spans="1:27" x14ac:dyDescent="0.25">
      <c r="C28" s="109"/>
    </row>
    <row r="30" spans="1:27" x14ac:dyDescent="0.25">
      <c r="B30" s="109"/>
      <c r="I30" s="109"/>
    </row>
  </sheetData>
  <mergeCells count="14">
    <mergeCell ref="M2:S2"/>
    <mergeCell ref="A2:A3"/>
    <mergeCell ref="B2:D2"/>
    <mergeCell ref="E2:H2"/>
    <mergeCell ref="I2:K2"/>
    <mergeCell ref="L2:L3"/>
    <mergeCell ref="Z2:Z3"/>
    <mergeCell ref="AA2:AA3"/>
    <mergeCell ref="T2:T3"/>
    <mergeCell ref="U2:U3"/>
    <mergeCell ref="V2:V3"/>
    <mergeCell ref="W2:W3"/>
    <mergeCell ref="X2:X3"/>
    <mergeCell ref="Y2:Y3"/>
  </mergeCells>
  <printOptions horizontalCentered="1" gridLinesSet="0"/>
  <pageMargins left="0.15748031496062992" right="0.19685039370078741" top="0.55118110236220474" bottom="0.19685039370078741" header="0.15748031496062992" footer="0.23622047244094491"/>
  <pageSetup paperSize="9" scale="38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V52"/>
  <sheetViews>
    <sheetView zoomScale="80" zoomScaleNormal="80" zoomScaleSheetLayoutView="70" workbookViewId="0">
      <pane ySplit="4" topLeftCell="A5" activePane="bottomLeft" state="frozenSplit"/>
      <selection activeCell="D26" sqref="D26"/>
      <selection pane="bottomLeft" activeCell="D26" sqref="D26"/>
    </sheetView>
  </sheetViews>
  <sheetFormatPr defaultColWidth="8.85546875" defaultRowHeight="14.25" x14ac:dyDescent="0.25"/>
  <cols>
    <col min="1" max="1" width="4.7109375" style="22" customWidth="1"/>
    <col min="2" max="2" width="5.7109375" style="22" bestFit="1" customWidth="1"/>
    <col min="3" max="3" width="8.28515625" style="22" bestFit="1" customWidth="1"/>
    <col min="4" max="4" width="7.140625" style="22" bestFit="1" customWidth="1"/>
    <col min="5" max="5" width="6" style="22" bestFit="1" customWidth="1"/>
    <col min="6" max="6" width="7.140625" style="22" bestFit="1" customWidth="1"/>
    <col min="7" max="10" width="8.28515625" style="22" bestFit="1" customWidth="1"/>
    <col min="11" max="12" width="7.85546875" style="22" bestFit="1" customWidth="1"/>
    <col min="13" max="13" width="8.5703125" style="22" bestFit="1" customWidth="1"/>
    <col min="14" max="14" width="9" style="22" bestFit="1" customWidth="1"/>
    <col min="15" max="15" width="7.140625" style="22" bestFit="1" customWidth="1"/>
    <col min="16" max="18" width="8.28515625" style="22" bestFit="1" customWidth="1"/>
    <col min="19" max="19" width="12.5703125" style="22" customWidth="1"/>
    <col min="20" max="16384" width="8.85546875" style="22"/>
  </cols>
  <sheetData>
    <row r="1" spans="1:20" ht="23.25" x14ac:dyDescent="0.25">
      <c r="A1" s="21" t="s">
        <v>86</v>
      </c>
      <c r="N1" s="23">
        <v>2022</v>
      </c>
      <c r="O1" s="21" t="s">
        <v>51</v>
      </c>
    </row>
    <row r="2" spans="1:20" ht="15" thickBot="1" x14ac:dyDescent="0.3"/>
    <row r="3" spans="1:20" s="24" customFormat="1" ht="14.45" customHeight="1" x14ac:dyDescent="0.25">
      <c r="A3" s="162" t="s">
        <v>52</v>
      </c>
      <c r="B3" s="163"/>
      <c r="C3" s="153" t="s">
        <v>4</v>
      </c>
      <c r="D3" s="154"/>
      <c r="E3" s="154"/>
      <c r="F3" s="154"/>
      <c r="G3" s="155"/>
      <c r="H3" s="164" t="s">
        <v>6</v>
      </c>
      <c r="I3" s="156" t="s">
        <v>7</v>
      </c>
      <c r="J3" s="166" t="s">
        <v>8</v>
      </c>
      <c r="K3" s="166" t="s">
        <v>9</v>
      </c>
      <c r="L3" s="151" t="s">
        <v>10</v>
      </c>
      <c r="M3" s="153" t="s">
        <v>53</v>
      </c>
      <c r="N3" s="154"/>
      <c r="O3" s="154"/>
      <c r="P3" s="155"/>
      <c r="Q3" s="156" t="s">
        <v>54</v>
      </c>
      <c r="R3" s="151" t="s">
        <v>49</v>
      </c>
      <c r="S3" s="158" t="s">
        <v>50</v>
      </c>
      <c r="T3" s="160" t="s">
        <v>55</v>
      </c>
    </row>
    <row r="4" spans="1:20" s="24" customFormat="1" ht="15" customHeight="1" thickBot="1" x14ac:dyDescent="0.3">
      <c r="A4" s="168" t="s">
        <v>56</v>
      </c>
      <c r="B4" s="169"/>
      <c r="C4" s="25" t="s">
        <v>4</v>
      </c>
      <c r="D4" s="64" t="s">
        <v>48</v>
      </c>
      <c r="E4" s="64" t="s">
        <v>57</v>
      </c>
      <c r="F4" s="64" t="s">
        <v>47</v>
      </c>
      <c r="G4" s="26" t="s">
        <v>58</v>
      </c>
      <c r="H4" s="165"/>
      <c r="I4" s="157"/>
      <c r="J4" s="167"/>
      <c r="K4" s="167"/>
      <c r="L4" s="152"/>
      <c r="M4" s="25" t="s">
        <v>53</v>
      </c>
      <c r="N4" s="64" t="s">
        <v>59</v>
      </c>
      <c r="O4" s="64" t="s">
        <v>60</v>
      </c>
      <c r="P4" s="26" t="s">
        <v>58</v>
      </c>
      <c r="Q4" s="157"/>
      <c r="R4" s="152"/>
      <c r="S4" s="159"/>
      <c r="T4" s="161"/>
    </row>
    <row r="5" spans="1:20" s="24" customFormat="1" ht="13.9" customHeight="1" x14ac:dyDescent="0.25">
      <c r="A5" s="143" t="s">
        <v>87</v>
      </c>
      <c r="B5" s="43" t="s">
        <v>61</v>
      </c>
      <c r="C5" s="44">
        <v>1442.6</v>
      </c>
      <c r="D5" s="45">
        <v>300.8</v>
      </c>
      <c r="E5" s="45">
        <v>25.8</v>
      </c>
      <c r="F5" s="45">
        <v>302</v>
      </c>
      <c r="G5" s="46">
        <v>2071.1999999999998</v>
      </c>
      <c r="H5" s="67">
        <v>2398.6</v>
      </c>
      <c r="I5" s="47">
        <v>523</v>
      </c>
      <c r="J5" s="45">
        <v>1056.9000000000001</v>
      </c>
      <c r="K5" s="45">
        <v>190</v>
      </c>
      <c r="L5" s="48">
        <v>249</v>
      </c>
      <c r="M5" s="44">
        <v>1729.1</v>
      </c>
      <c r="N5" s="45">
        <v>345.6</v>
      </c>
      <c r="O5" s="45"/>
      <c r="P5" s="46">
        <v>2074.6999999999998</v>
      </c>
      <c r="Q5" s="47">
        <v>775.7</v>
      </c>
      <c r="R5" s="73">
        <v>1015</v>
      </c>
      <c r="S5" s="49">
        <v>10354.1</v>
      </c>
      <c r="T5" s="50">
        <v>744</v>
      </c>
    </row>
    <row r="6" spans="1:20" s="24" customFormat="1" ht="12.75" x14ac:dyDescent="0.25">
      <c r="A6" s="144"/>
      <c r="B6" s="27" t="s">
        <v>62</v>
      </c>
      <c r="C6" s="51">
        <v>1442.6</v>
      </c>
      <c r="D6" s="52">
        <v>300.8</v>
      </c>
      <c r="E6" s="52">
        <v>25.8</v>
      </c>
      <c r="F6" s="52">
        <v>302</v>
      </c>
      <c r="G6" s="31">
        <v>2071.1999999999998</v>
      </c>
      <c r="H6" s="51">
        <v>2398.6</v>
      </c>
      <c r="I6" s="53">
        <v>523</v>
      </c>
      <c r="J6" s="52">
        <v>1056.9000000000001</v>
      </c>
      <c r="K6" s="52">
        <v>190</v>
      </c>
      <c r="L6" s="54">
        <v>249</v>
      </c>
      <c r="M6" s="51">
        <v>1729.1</v>
      </c>
      <c r="N6" s="52">
        <v>345.6</v>
      </c>
      <c r="O6" s="52"/>
      <c r="P6" s="31">
        <v>2074.6999999999998</v>
      </c>
      <c r="Q6" s="53">
        <v>775.7</v>
      </c>
      <c r="R6" s="54">
        <v>1015</v>
      </c>
      <c r="S6" s="34">
        <v>10354.1</v>
      </c>
      <c r="T6" s="28">
        <v>672</v>
      </c>
    </row>
    <row r="7" spans="1:20" s="24" customFormat="1" ht="12.75" x14ac:dyDescent="0.25">
      <c r="A7" s="144"/>
      <c r="B7" s="27" t="s">
        <v>63</v>
      </c>
      <c r="C7" s="51">
        <v>1442.6</v>
      </c>
      <c r="D7" s="52">
        <v>300.8</v>
      </c>
      <c r="E7" s="52">
        <v>25.8</v>
      </c>
      <c r="F7" s="52">
        <v>302</v>
      </c>
      <c r="G7" s="31">
        <v>2071.1999999999998</v>
      </c>
      <c r="H7" s="51">
        <v>2398.6</v>
      </c>
      <c r="I7" s="53">
        <v>523</v>
      </c>
      <c r="J7" s="52">
        <v>1056.9000000000001</v>
      </c>
      <c r="K7" s="52">
        <v>190</v>
      </c>
      <c r="L7" s="54">
        <v>249</v>
      </c>
      <c r="M7" s="51">
        <v>1729.1</v>
      </c>
      <c r="N7" s="52">
        <v>345.6</v>
      </c>
      <c r="O7" s="52"/>
      <c r="P7" s="31">
        <v>2074.6999999999998</v>
      </c>
      <c r="Q7" s="53">
        <v>775.7</v>
      </c>
      <c r="R7" s="54">
        <v>1015</v>
      </c>
      <c r="S7" s="34">
        <v>10354.1</v>
      </c>
      <c r="T7" s="28">
        <v>744</v>
      </c>
    </row>
    <row r="8" spans="1:20" s="24" customFormat="1" ht="12.75" x14ac:dyDescent="0.25">
      <c r="A8" s="144"/>
      <c r="B8" s="27" t="s">
        <v>64</v>
      </c>
      <c r="C8" s="51">
        <v>1442.6</v>
      </c>
      <c r="D8" s="52">
        <v>300.8</v>
      </c>
      <c r="E8" s="52">
        <v>25.8</v>
      </c>
      <c r="F8" s="52">
        <v>302</v>
      </c>
      <c r="G8" s="31">
        <v>2071.1999999999998</v>
      </c>
      <c r="H8" s="51">
        <v>2398.6</v>
      </c>
      <c r="I8" s="68">
        <v>195</v>
      </c>
      <c r="J8" s="52">
        <v>1056.9000000000001</v>
      </c>
      <c r="K8" s="52">
        <v>190</v>
      </c>
      <c r="L8" s="54">
        <v>249</v>
      </c>
      <c r="M8" s="51">
        <v>1729.1</v>
      </c>
      <c r="N8" s="52">
        <v>345.6</v>
      </c>
      <c r="O8" s="52"/>
      <c r="P8" s="31">
        <v>2074.6999999999998</v>
      </c>
      <c r="Q8" s="53">
        <v>775.7</v>
      </c>
      <c r="R8" s="54">
        <v>1015</v>
      </c>
      <c r="S8" s="34">
        <v>10026.1</v>
      </c>
      <c r="T8" s="28">
        <v>720</v>
      </c>
    </row>
    <row r="9" spans="1:20" s="24" customFormat="1" ht="12.75" x14ac:dyDescent="0.25">
      <c r="A9" s="144"/>
      <c r="B9" s="27" t="s">
        <v>65</v>
      </c>
      <c r="C9" s="51">
        <v>1442.6</v>
      </c>
      <c r="D9" s="52">
        <v>300.8</v>
      </c>
      <c r="E9" s="52">
        <v>25.8</v>
      </c>
      <c r="F9" s="52">
        <v>302</v>
      </c>
      <c r="G9" s="31">
        <v>2071.1999999999998</v>
      </c>
      <c r="H9" s="51">
        <v>2398.6</v>
      </c>
      <c r="I9" s="53">
        <v>195</v>
      </c>
      <c r="J9" s="52">
        <v>1056.9000000000001</v>
      </c>
      <c r="K9" s="52">
        <v>190</v>
      </c>
      <c r="L9" s="54">
        <v>249</v>
      </c>
      <c r="M9" s="51">
        <v>1729.1</v>
      </c>
      <c r="N9" s="52">
        <v>345.6</v>
      </c>
      <c r="O9" s="52"/>
      <c r="P9" s="31">
        <v>2074.6999999999998</v>
      </c>
      <c r="Q9" s="53">
        <v>775.7</v>
      </c>
      <c r="R9" s="54">
        <v>1015</v>
      </c>
      <c r="S9" s="34">
        <v>10026.1</v>
      </c>
      <c r="T9" s="28">
        <v>744</v>
      </c>
    </row>
    <row r="10" spans="1:20" s="24" customFormat="1" ht="12.75" x14ac:dyDescent="0.25">
      <c r="A10" s="144"/>
      <c r="B10" s="27" t="s">
        <v>66</v>
      </c>
      <c r="C10" s="51">
        <v>1442.6</v>
      </c>
      <c r="D10" s="52">
        <v>300.8</v>
      </c>
      <c r="E10" s="52">
        <v>25.8</v>
      </c>
      <c r="F10" s="52">
        <v>302</v>
      </c>
      <c r="G10" s="31">
        <v>2071.1999999999998</v>
      </c>
      <c r="H10" s="51">
        <v>2398.6</v>
      </c>
      <c r="I10" s="53">
        <v>195</v>
      </c>
      <c r="J10" s="52">
        <v>1056.9000000000001</v>
      </c>
      <c r="K10" s="52">
        <v>190</v>
      </c>
      <c r="L10" s="54">
        <v>249</v>
      </c>
      <c r="M10" s="51">
        <v>1729.1</v>
      </c>
      <c r="N10" s="52">
        <v>345.6</v>
      </c>
      <c r="O10" s="52"/>
      <c r="P10" s="31">
        <v>2074.6999999999998</v>
      </c>
      <c r="Q10" s="53">
        <v>775.7</v>
      </c>
      <c r="R10" s="54">
        <v>1015</v>
      </c>
      <c r="S10" s="34">
        <v>10026.1</v>
      </c>
      <c r="T10" s="28">
        <v>720</v>
      </c>
    </row>
    <row r="11" spans="1:20" s="24" customFormat="1" ht="12.75" x14ac:dyDescent="0.25">
      <c r="A11" s="144"/>
      <c r="B11" s="27" t="s">
        <v>67</v>
      </c>
      <c r="C11" s="51">
        <v>1442.6</v>
      </c>
      <c r="D11" s="52">
        <v>300.8</v>
      </c>
      <c r="E11" s="52">
        <v>25.8</v>
      </c>
      <c r="F11" s="52">
        <v>302</v>
      </c>
      <c r="G11" s="31">
        <v>2071.1999999999998</v>
      </c>
      <c r="H11" s="51">
        <v>2398.6</v>
      </c>
      <c r="I11" s="53">
        <v>195</v>
      </c>
      <c r="J11" s="52">
        <v>1056.9000000000001</v>
      </c>
      <c r="K11" s="52">
        <v>190</v>
      </c>
      <c r="L11" s="54">
        <v>249</v>
      </c>
      <c r="M11" s="51">
        <v>1729.1</v>
      </c>
      <c r="N11" s="52">
        <v>345.6</v>
      </c>
      <c r="O11" s="52"/>
      <c r="P11" s="31">
        <v>2074.6999999999998</v>
      </c>
      <c r="Q11" s="53">
        <v>775.7</v>
      </c>
      <c r="R11" s="54">
        <v>1015</v>
      </c>
      <c r="S11" s="34">
        <v>10026.1</v>
      </c>
      <c r="T11" s="28">
        <v>744</v>
      </c>
    </row>
    <row r="12" spans="1:20" s="24" customFormat="1" ht="12.75" x14ac:dyDescent="0.25">
      <c r="A12" s="144"/>
      <c r="B12" s="27" t="s">
        <v>68</v>
      </c>
      <c r="C12" s="51">
        <v>1442.6</v>
      </c>
      <c r="D12" s="52">
        <v>300.8</v>
      </c>
      <c r="E12" s="52">
        <v>25.8</v>
      </c>
      <c r="F12" s="52">
        <v>302</v>
      </c>
      <c r="G12" s="31">
        <v>2071.1999999999998</v>
      </c>
      <c r="H12" s="51">
        <v>2398.6</v>
      </c>
      <c r="I12" s="53">
        <v>195</v>
      </c>
      <c r="J12" s="52">
        <v>1056.9000000000001</v>
      </c>
      <c r="K12" s="52">
        <v>190</v>
      </c>
      <c r="L12" s="54">
        <v>249</v>
      </c>
      <c r="M12" s="51">
        <v>1729.1</v>
      </c>
      <c r="N12" s="52">
        <v>345.6</v>
      </c>
      <c r="O12" s="52"/>
      <c r="P12" s="31">
        <v>2074.6999999999998</v>
      </c>
      <c r="Q12" s="53">
        <v>775.7</v>
      </c>
      <c r="R12" s="54">
        <v>1015</v>
      </c>
      <c r="S12" s="34">
        <v>10026.1</v>
      </c>
      <c r="T12" s="28">
        <v>744</v>
      </c>
    </row>
    <row r="13" spans="1:20" s="24" customFormat="1" ht="12.75" x14ac:dyDescent="0.25">
      <c r="A13" s="144"/>
      <c r="B13" s="27" t="s">
        <v>69</v>
      </c>
      <c r="C13" s="51">
        <v>1442.6</v>
      </c>
      <c r="D13" s="52">
        <v>300.8</v>
      </c>
      <c r="E13" s="52">
        <v>25.8</v>
      </c>
      <c r="F13" s="52">
        <v>302</v>
      </c>
      <c r="G13" s="31">
        <v>2071.1999999999998</v>
      </c>
      <c r="H13" s="51">
        <v>2398.6</v>
      </c>
      <c r="I13" s="53">
        <v>195</v>
      </c>
      <c r="J13" s="52">
        <v>1056.9000000000001</v>
      </c>
      <c r="K13" s="52">
        <v>190</v>
      </c>
      <c r="L13" s="54">
        <v>249</v>
      </c>
      <c r="M13" s="51">
        <v>1729.1</v>
      </c>
      <c r="N13" s="52">
        <v>345.6</v>
      </c>
      <c r="O13" s="52"/>
      <c r="P13" s="31">
        <v>2074.6999999999998</v>
      </c>
      <c r="Q13" s="53">
        <v>775.7</v>
      </c>
      <c r="R13" s="54">
        <v>1015</v>
      </c>
      <c r="S13" s="34">
        <v>10026.1</v>
      </c>
      <c r="T13" s="28">
        <v>720</v>
      </c>
    </row>
    <row r="14" spans="1:20" s="24" customFormat="1" ht="12.75" x14ac:dyDescent="0.25">
      <c r="A14" s="144"/>
      <c r="B14" s="27" t="s">
        <v>70</v>
      </c>
      <c r="C14" s="51">
        <v>1442.6</v>
      </c>
      <c r="D14" s="52">
        <v>300.8</v>
      </c>
      <c r="E14" s="52">
        <v>25.8</v>
      </c>
      <c r="F14" s="69"/>
      <c r="G14" s="31">
        <v>1769.1999999999998</v>
      </c>
      <c r="H14" s="51">
        <v>2398.6</v>
      </c>
      <c r="I14" s="53">
        <v>195</v>
      </c>
      <c r="J14" s="52">
        <v>1056.9000000000001</v>
      </c>
      <c r="K14" s="52">
        <v>190</v>
      </c>
      <c r="L14" s="54">
        <v>249</v>
      </c>
      <c r="M14" s="51">
        <v>1729.1</v>
      </c>
      <c r="N14" s="52">
        <v>345.6</v>
      </c>
      <c r="O14" s="52"/>
      <c r="P14" s="31">
        <v>2074.6999999999998</v>
      </c>
      <c r="Q14" s="53">
        <v>775.7</v>
      </c>
      <c r="R14" s="54">
        <v>1015</v>
      </c>
      <c r="S14" s="34">
        <v>9724.1</v>
      </c>
      <c r="T14" s="28">
        <v>744</v>
      </c>
    </row>
    <row r="15" spans="1:20" s="24" customFormat="1" ht="12.75" x14ac:dyDescent="0.25">
      <c r="A15" s="144"/>
      <c r="B15" s="27" t="s">
        <v>71</v>
      </c>
      <c r="C15" s="51">
        <v>1442.6</v>
      </c>
      <c r="D15" s="52">
        <v>300.8</v>
      </c>
      <c r="E15" s="52">
        <v>25.8</v>
      </c>
      <c r="F15" s="52"/>
      <c r="G15" s="31">
        <v>1769.1999999999998</v>
      </c>
      <c r="H15" s="51">
        <v>2398.6</v>
      </c>
      <c r="I15" s="53">
        <v>195</v>
      </c>
      <c r="J15" s="52">
        <v>1056.9000000000001</v>
      </c>
      <c r="K15" s="52">
        <v>190</v>
      </c>
      <c r="L15" s="54">
        <v>249</v>
      </c>
      <c r="M15" s="51">
        <v>1729.1</v>
      </c>
      <c r="N15" s="52">
        <v>345.6</v>
      </c>
      <c r="O15" s="52"/>
      <c r="P15" s="31">
        <v>2074.6999999999998</v>
      </c>
      <c r="Q15" s="53">
        <v>775.7</v>
      </c>
      <c r="R15" s="54">
        <v>1015</v>
      </c>
      <c r="S15" s="34">
        <v>9724.1</v>
      </c>
      <c r="T15" s="28">
        <v>720</v>
      </c>
    </row>
    <row r="16" spans="1:20" s="24" customFormat="1" ht="12.75" x14ac:dyDescent="0.25">
      <c r="A16" s="144"/>
      <c r="B16" s="27" t="s">
        <v>72</v>
      </c>
      <c r="C16" s="51">
        <v>1442.6</v>
      </c>
      <c r="D16" s="52">
        <v>300.8</v>
      </c>
      <c r="E16" s="52">
        <v>25.8</v>
      </c>
      <c r="F16" s="52"/>
      <c r="G16" s="31">
        <v>1769.1999999999998</v>
      </c>
      <c r="H16" s="51">
        <v>2398.6</v>
      </c>
      <c r="I16" s="53">
        <v>195</v>
      </c>
      <c r="J16" s="52">
        <v>1056.9000000000001</v>
      </c>
      <c r="K16" s="52">
        <v>190</v>
      </c>
      <c r="L16" s="54">
        <v>249</v>
      </c>
      <c r="M16" s="51">
        <v>1729.1</v>
      </c>
      <c r="N16" s="52">
        <v>345.6</v>
      </c>
      <c r="O16" s="52"/>
      <c r="P16" s="31">
        <v>2074.6999999999998</v>
      </c>
      <c r="Q16" s="53">
        <v>775.7</v>
      </c>
      <c r="R16" s="54">
        <v>1015</v>
      </c>
      <c r="S16" s="34">
        <v>9724.1</v>
      </c>
      <c r="T16" s="28">
        <v>744</v>
      </c>
    </row>
    <row r="17" spans="1:20" s="24" customFormat="1" ht="12.75" x14ac:dyDescent="0.25">
      <c r="A17" s="144"/>
      <c r="B17" s="27" t="s">
        <v>73</v>
      </c>
      <c r="C17" s="29">
        <v>1442.6</v>
      </c>
      <c r="D17" s="30">
        <v>300.8</v>
      </c>
      <c r="E17" s="30">
        <v>25.8</v>
      </c>
      <c r="F17" s="30">
        <v>302</v>
      </c>
      <c r="G17" s="31">
        <v>2071.1999999999998</v>
      </c>
      <c r="H17" s="29">
        <v>2398.6</v>
      </c>
      <c r="I17" s="32">
        <v>523</v>
      </c>
      <c r="J17" s="30">
        <v>1056.9000000000001</v>
      </c>
      <c r="K17" s="30">
        <v>190</v>
      </c>
      <c r="L17" s="33">
        <v>249</v>
      </c>
      <c r="M17" s="29">
        <v>1729.1</v>
      </c>
      <c r="N17" s="30">
        <v>345.6</v>
      </c>
      <c r="O17" s="30">
        <v>0</v>
      </c>
      <c r="P17" s="31">
        <v>2074.6999999999998</v>
      </c>
      <c r="Q17" s="32">
        <v>775.7</v>
      </c>
      <c r="R17" s="33">
        <v>1015</v>
      </c>
      <c r="S17" s="34">
        <v>10354.1</v>
      </c>
      <c r="T17" s="28">
        <v>2160</v>
      </c>
    </row>
    <row r="18" spans="1:20" s="24" customFormat="1" ht="12.75" x14ac:dyDescent="0.25">
      <c r="A18" s="144"/>
      <c r="B18" s="27" t="s">
        <v>74</v>
      </c>
      <c r="C18" s="29">
        <v>1442.6</v>
      </c>
      <c r="D18" s="30">
        <v>300.8</v>
      </c>
      <c r="E18" s="30">
        <v>25.8</v>
      </c>
      <c r="F18" s="30">
        <v>302</v>
      </c>
      <c r="G18" s="31">
        <v>2071.1999999999998</v>
      </c>
      <c r="H18" s="29">
        <v>2398.6</v>
      </c>
      <c r="I18" s="32">
        <v>195</v>
      </c>
      <c r="J18" s="30">
        <v>1056.9000000000001</v>
      </c>
      <c r="K18" s="30">
        <v>190</v>
      </c>
      <c r="L18" s="33">
        <v>249</v>
      </c>
      <c r="M18" s="29">
        <v>1729.1</v>
      </c>
      <c r="N18" s="30">
        <v>345.6</v>
      </c>
      <c r="O18" s="30">
        <v>0</v>
      </c>
      <c r="P18" s="31">
        <v>2074.6999999999998</v>
      </c>
      <c r="Q18" s="32">
        <v>775.7</v>
      </c>
      <c r="R18" s="33">
        <v>1015</v>
      </c>
      <c r="S18" s="34">
        <v>10026.1</v>
      </c>
      <c r="T18" s="28">
        <v>2184</v>
      </c>
    </row>
    <row r="19" spans="1:20" s="24" customFormat="1" ht="12.75" x14ac:dyDescent="0.25">
      <c r="A19" s="144"/>
      <c r="B19" s="27" t="s">
        <v>75</v>
      </c>
      <c r="C19" s="29">
        <v>1442.6</v>
      </c>
      <c r="D19" s="30">
        <v>300.8</v>
      </c>
      <c r="E19" s="30">
        <v>25.8</v>
      </c>
      <c r="F19" s="30">
        <v>302</v>
      </c>
      <c r="G19" s="31">
        <v>2071.1999999999998</v>
      </c>
      <c r="H19" s="29">
        <v>2398.6</v>
      </c>
      <c r="I19" s="32">
        <v>195</v>
      </c>
      <c r="J19" s="30">
        <v>1056.9000000000001</v>
      </c>
      <c r="K19" s="30">
        <v>190</v>
      </c>
      <c r="L19" s="33">
        <v>249</v>
      </c>
      <c r="M19" s="29">
        <v>1729.1</v>
      </c>
      <c r="N19" s="30">
        <v>345.6</v>
      </c>
      <c r="O19" s="30">
        <v>0</v>
      </c>
      <c r="P19" s="31">
        <v>2074.6999999999998</v>
      </c>
      <c r="Q19" s="32">
        <v>775.7</v>
      </c>
      <c r="R19" s="33">
        <v>1015</v>
      </c>
      <c r="S19" s="34">
        <v>10026.1</v>
      </c>
      <c r="T19" s="28">
        <v>2208</v>
      </c>
    </row>
    <row r="20" spans="1:20" s="24" customFormat="1" ht="12.75" x14ac:dyDescent="0.25">
      <c r="A20" s="144"/>
      <c r="B20" s="27" t="s">
        <v>76</v>
      </c>
      <c r="C20" s="29">
        <v>1442.6</v>
      </c>
      <c r="D20" s="30">
        <v>300.8</v>
      </c>
      <c r="E20" s="30">
        <v>25.8</v>
      </c>
      <c r="F20" s="30">
        <v>0</v>
      </c>
      <c r="G20" s="31">
        <v>1769.1999999999998</v>
      </c>
      <c r="H20" s="29">
        <v>2398.6</v>
      </c>
      <c r="I20" s="32">
        <v>195</v>
      </c>
      <c r="J20" s="30">
        <v>1056.9000000000001</v>
      </c>
      <c r="K20" s="30">
        <v>190</v>
      </c>
      <c r="L20" s="33">
        <v>249</v>
      </c>
      <c r="M20" s="29">
        <v>1729.1</v>
      </c>
      <c r="N20" s="30">
        <v>345.6</v>
      </c>
      <c r="O20" s="30">
        <v>0</v>
      </c>
      <c r="P20" s="31">
        <v>2074.6999999999998</v>
      </c>
      <c r="Q20" s="32">
        <v>775.7</v>
      </c>
      <c r="R20" s="33">
        <v>1015</v>
      </c>
      <c r="S20" s="34">
        <v>9724.1</v>
      </c>
      <c r="T20" s="28">
        <v>2208</v>
      </c>
    </row>
    <row r="21" spans="1:20" s="24" customFormat="1" ht="12.75" x14ac:dyDescent="0.25">
      <c r="A21" s="144"/>
      <c r="B21" s="27" t="s">
        <v>77</v>
      </c>
      <c r="C21" s="29">
        <v>1442.6</v>
      </c>
      <c r="D21" s="30">
        <v>300.8</v>
      </c>
      <c r="E21" s="30">
        <v>25.8</v>
      </c>
      <c r="F21" s="30">
        <v>302</v>
      </c>
      <c r="G21" s="31">
        <v>2071.1999999999998</v>
      </c>
      <c r="H21" s="29">
        <v>2398.6</v>
      </c>
      <c r="I21" s="32">
        <v>358.09</v>
      </c>
      <c r="J21" s="30">
        <v>1056.9000000000001</v>
      </c>
      <c r="K21" s="30">
        <v>190</v>
      </c>
      <c r="L21" s="33">
        <v>249</v>
      </c>
      <c r="M21" s="29">
        <v>1729.1</v>
      </c>
      <c r="N21" s="30">
        <v>345.6</v>
      </c>
      <c r="O21" s="30">
        <v>0</v>
      </c>
      <c r="P21" s="31">
        <v>2074.6999999999998</v>
      </c>
      <c r="Q21" s="32">
        <v>775.7</v>
      </c>
      <c r="R21" s="33">
        <v>1015</v>
      </c>
      <c r="S21" s="34">
        <v>10189.19</v>
      </c>
      <c r="T21" s="28">
        <v>4344</v>
      </c>
    </row>
    <row r="22" spans="1:20" s="24" customFormat="1" ht="12.75" x14ac:dyDescent="0.25">
      <c r="A22" s="144"/>
      <c r="B22" s="27" t="s">
        <v>78</v>
      </c>
      <c r="C22" s="29">
        <v>1442.6</v>
      </c>
      <c r="D22" s="30">
        <v>300.8</v>
      </c>
      <c r="E22" s="30">
        <v>25.8</v>
      </c>
      <c r="F22" s="30">
        <v>151</v>
      </c>
      <c r="G22" s="31">
        <v>1920.1999999999998</v>
      </c>
      <c r="H22" s="29">
        <v>2398.6</v>
      </c>
      <c r="I22" s="32">
        <v>195</v>
      </c>
      <c r="J22" s="30">
        <v>1056.9000000000001</v>
      </c>
      <c r="K22" s="30">
        <v>190</v>
      </c>
      <c r="L22" s="33">
        <v>249</v>
      </c>
      <c r="M22" s="29">
        <v>1729.1</v>
      </c>
      <c r="N22" s="30">
        <v>345.6</v>
      </c>
      <c r="O22" s="30">
        <v>0</v>
      </c>
      <c r="P22" s="31">
        <v>2074.6999999999998</v>
      </c>
      <c r="Q22" s="32">
        <v>775.7</v>
      </c>
      <c r="R22" s="33">
        <v>1015</v>
      </c>
      <c r="S22" s="34">
        <v>9875.1</v>
      </c>
      <c r="T22" s="28">
        <v>4416</v>
      </c>
    </row>
    <row r="23" spans="1:20" s="24" customFormat="1" ht="12.75" x14ac:dyDescent="0.25">
      <c r="A23" s="145"/>
      <c r="B23" s="66" t="s">
        <v>79</v>
      </c>
      <c r="C23" s="29">
        <v>1442.6</v>
      </c>
      <c r="D23" s="30">
        <v>300.8</v>
      </c>
      <c r="E23" s="30">
        <v>25.8</v>
      </c>
      <c r="F23" s="30">
        <v>302</v>
      </c>
      <c r="G23" s="31">
        <v>2071.1999999999998</v>
      </c>
      <c r="H23" s="29">
        <v>2398.6</v>
      </c>
      <c r="I23" s="32">
        <v>303.13</v>
      </c>
      <c r="J23" s="30">
        <v>1056.9000000000001</v>
      </c>
      <c r="K23" s="30">
        <v>190</v>
      </c>
      <c r="L23" s="30">
        <v>249</v>
      </c>
      <c r="M23" s="29">
        <v>1729.1</v>
      </c>
      <c r="N23" s="30">
        <v>345.6</v>
      </c>
      <c r="O23" s="30">
        <v>0</v>
      </c>
      <c r="P23" s="31">
        <v>2074.6999999999998</v>
      </c>
      <c r="Q23" s="32">
        <v>775.7</v>
      </c>
      <c r="R23" s="33">
        <v>1015</v>
      </c>
      <c r="S23" s="34">
        <v>10134.23</v>
      </c>
      <c r="T23" s="28">
        <v>6552</v>
      </c>
    </row>
    <row r="24" spans="1:20" s="24" customFormat="1" ht="13.5" thickBot="1" x14ac:dyDescent="0.3">
      <c r="A24" s="146"/>
      <c r="B24" s="35" t="s">
        <v>80</v>
      </c>
      <c r="C24" s="36">
        <v>1442.6</v>
      </c>
      <c r="D24" s="37">
        <v>300.8</v>
      </c>
      <c r="E24" s="37">
        <v>25.8</v>
      </c>
      <c r="F24" s="37">
        <v>225.88</v>
      </c>
      <c r="G24" s="38">
        <v>1995.08</v>
      </c>
      <c r="H24" s="36">
        <v>2398.6</v>
      </c>
      <c r="I24" s="39">
        <v>275.88</v>
      </c>
      <c r="J24" s="37">
        <v>1056.9000000000001</v>
      </c>
      <c r="K24" s="37">
        <v>190</v>
      </c>
      <c r="L24" s="40">
        <v>249</v>
      </c>
      <c r="M24" s="36">
        <v>1729.1</v>
      </c>
      <c r="N24" s="37">
        <v>345.6</v>
      </c>
      <c r="O24" s="37">
        <v>0</v>
      </c>
      <c r="P24" s="38">
        <v>2074.6999999999998</v>
      </c>
      <c r="Q24" s="39">
        <v>775.7</v>
      </c>
      <c r="R24" s="40">
        <v>1015</v>
      </c>
      <c r="S24" s="41">
        <v>10030.86</v>
      </c>
      <c r="T24" s="42">
        <v>8760</v>
      </c>
    </row>
    <row r="25" spans="1:20" s="24" customFormat="1" ht="13.9" customHeight="1" x14ac:dyDescent="0.25">
      <c r="A25" s="147" t="s">
        <v>88</v>
      </c>
      <c r="B25" s="43" t="s">
        <v>61</v>
      </c>
      <c r="C25" s="44"/>
      <c r="D25" s="45"/>
      <c r="E25" s="45">
        <v>62</v>
      </c>
      <c r="F25" s="45"/>
      <c r="G25" s="46">
        <v>62</v>
      </c>
      <c r="H25" s="44">
        <v>17.900773860705073</v>
      </c>
      <c r="I25" s="47"/>
      <c r="J25" s="45"/>
      <c r="K25" s="45">
        <v>13.76</v>
      </c>
      <c r="L25" s="48">
        <v>73.5</v>
      </c>
      <c r="M25" s="44"/>
      <c r="N25" s="45"/>
      <c r="O25" s="45">
        <v>138.78800000000001</v>
      </c>
      <c r="P25" s="46">
        <v>138.78800000000001</v>
      </c>
      <c r="Q25" s="47"/>
      <c r="R25" s="48">
        <v>3.9549999999999996</v>
      </c>
      <c r="S25" s="49">
        <v>309.89999999999998</v>
      </c>
      <c r="T25" s="50">
        <v>744</v>
      </c>
    </row>
    <row r="26" spans="1:20" s="24" customFormat="1" ht="12.75" x14ac:dyDescent="0.25">
      <c r="A26" s="148"/>
      <c r="B26" s="27" t="s">
        <v>62</v>
      </c>
      <c r="C26" s="51"/>
      <c r="D26" s="52"/>
      <c r="E26" s="52">
        <v>62</v>
      </c>
      <c r="F26" s="52"/>
      <c r="G26" s="31">
        <v>62</v>
      </c>
      <c r="H26" s="51">
        <v>17.900773860705073</v>
      </c>
      <c r="I26" s="53"/>
      <c r="J26" s="52"/>
      <c r="K26" s="52">
        <v>13.76</v>
      </c>
      <c r="L26" s="54">
        <v>73.5</v>
      </c>
      <c r="M26" s="51"/>
      <c r="N26" s="52"/>
      <c r="O26" s="52">
        <v>138.78800000000001</v>
      </c>
      <c r="P26" s="31">
        <v>138.78800000000001</v>
      </c>
      <c r="Q26" s="53"/>
      <c r="R26" s="54">
        <v>3.9549999999999996</v>
      </c>
      <c r="S26" s="34">
        <v>309.89999999999998</v>
      </c>
      <c r="T26" s="28">
        <v>672</v>
      </c>
    </row>
    <row r="27" spans="1:20" s="24" customFormat="1" ht="12.75" x14ac:dyDescent="0.25">
      <c r="A27" s="148"/>
      <c r="B27" s="27" t="s">
        <v>63</v>
      </c>
      <c r="C27" s="51"/>
      <c r="D27" s="52"/>
      <c r="E27" s="52">
        <v>62</v>
      </c>
      <c r="F27" s="52"/>
      <c r="G27" s="31">
        <v>62</v>
      </c>
      <c r="H27" s="51">
        <v>17.900773860705073</v>
      </c>
      <c r="I27" s="53"/>
      <c r="J27" s="52"/>
      <c r="K27" s="52">
        <v>13.76</v>
      </c>
      <c r="L27" s="54">
        <v>73.5</v>
      </c>
      <c r="M27" s="51"/>
      <c r="N27" s="52"/>
      <c r="O27" s="52">
        <v>138.78800000000001</v>
      </c>
      <c r="P27" s="31">
        <v>138.78800000000001</v>
      </c>
      <c r="Q27" s="53"/>
      <c r="R27" s="54">
        <v>3.9549999999999996</v>
      </c>
      <c r="S27" s="34">
        <v>309.89999999999998</v>
      </c>
      <c r="T27" s="28">
        <v>744</v>
      </c>
    </row>
    <row r="28" spans="1:20" s="24" customFormat="1" ht="12.75" x14ac:dyDescent="0.25">
      <c r="A28" s="148"/>
      <c r="B28" s="27" t="s">
        <v>64</v>
      </c>
      <c r="C28" s="51"/>
      <c r="D28" s="52"/>
      <c r="E28" s="52">
        <v>62</v>
      </c>
      <c r="F28" s="52"/>
      <c r="G28" s="31">
        <v>62</v>
      </c>
      <c r="H28" s="51">
        <v>17.900773860705073</v>
      </c>
      <c r="I28" s="53"/>
      <c r="J28" s="52"/>
      <c r="K28" s="52">
        <v>13.76</v>
      </c>
      <c r="L28" s="54">
        <v>73.5</v>
      </c>
      <c r="M28" s="51"/>
      <c r="N28" s="52"/>
      <c r="O28" s="52">
        <v>138.78800000000001</v>
      </c>
      <c r="P28" s="31">
        <v>138.78800000000001</v>
      </c>
      <c r="Q28" s="53"/>
      <c r="R28" s="54">
        <v>3.9549999999999996</v>
      </c>
      <c r="S28" s="34">
        <v>309.89999999999998</v>
      </c>
      <c r="T28" s="28">
        <v>720</v>
      </c>
    </row>
    <row r="29" spans="1:20" s="24" customFormat="1" ht="12.75" x14ac:dyDescent="0.25">
      <c r="A29" s="148"/>
      <c r="B29" s="27" t="s">
        <v>65</v>
      </c>
      <c r="C29" s="51"/>
      <c r="D29" s="52"/>
      <c r="E29" s="52">
        <v>62</v>
      </c>
      <c r="F29" s="52"/>
      <c r="G29" s="31">
        <v>62</v>
      </c>
      <c r="H29" s="51">
        <v>17.900773860705073</v>
      </c>
      <c r="I29" s="53"/>
      <c r="J29" s="52"/>
      <c r="K29" s="52">
        <v>13.76</v>
      </c>
      <c r="L29" s="54">
        <v>73.5</v>
      </c>
      <c r="M29" s="51"/>
      <c r="N29" s="52"/>
      <c r="O29" s="52">
        <v>138.78800000000001</v>
      </c>
      <c r="P29" s="31">
        <v>138.78800000000001</v>
      </c>
      <c r="Q29" s="53"/>
      <c r="R29" s="54">
        <v>3.9549999999999996</v>
      </c>
      <c r="S29" s="34">
        <v>309.89999999999998</v>
      </c>
      <c r="T29" s="28">
        <v>744</v>
      </c>
    </row>
    <row r="30" spans="1:20" s="24" customFormat="1" ht="12.75" x14ac:dyDescent="0.25">
      <c r="A30" s="148"/>
      <c r="B30" s="27" t="s">
        <v>66</v>
      </c>
      <c r="C30" s="51"/>
      <c r="D30" s="52"/>
      <c r="E30" s="52">
        <v>62</v>
      </c>
      <c r="F30" s="52"/>
      <c r="G30" s="31">
        <v>62</v>
      </c>
      <c r="H30" s="51">
        <v>17.900773860705073</v>
      </c>
      <c r="I30" s="53"/>
      <c r="J30" s="52"/>
      <c r="K30" s="52">
        <v>13.76</v>
      </c>
      <c r="L30" s="54">
        <v>73.5</v>
      </c>
      <c r="M30" s="51"/>
      <c r="N30" s="52"/>
      <c r="O30" s="52">
        <v>138.78800000000001</v>
      </c>
      <c r="P30" s="31">
        <v>138.78800000000001</v>
      </c>
      <c r="Q30" s="53"/>
      <c r="R30" s="54">
        <v>3.9549999999999996</v>
      </c>
      <c r="S30" s="34">
        <v>309.89999999999998</v>
      </c>
      <c r="T30" s="28">
        <v>720</v>
      </c>
    </row>
    <row r="31" spans="1:20" s="24" customFormat="1" ht="12.75" x14ac:dyDescent="0.25">
      <c r="A31" s="148"/>
      <c r="B31" s="27" t="s">
        <v>67</v>
      </c>
      <c r="C31" s="51"/>
      <c r="D31" s="52"/>
      <c r="E31" s="52">
        <v>62</v>
      </c>
      <c r="F31" s="52"/>
      <c r="G31" s="31">
        <v>62</v>
      </c>
      <c r="H31" s="51">
        <v>17.900773860705073</v>
      </c>
      <c r="I31" s="53"/>
      <c r="J31" s="52"/>
      <c r="K31" s="52">
        <v>13.76</v>
      </c>
      <c r="L31" s="54">
        <v>73.5</v>
      </c>
      <c r="M31" s="51"/>
      <c r="N31" s="52"/>
      <c r="O31" s="52">
        <v>138.78800000000001</v>
      </c>
      <c r="P31" s="31">
        <v>138.78800000000001</v>
      </c>
      <c r="Q31" s="53"/>
      <c r="R31" s="54">
        <v>3.9549999999999996</v>
      </c>
      <c r="S31" s="34">
        <v>309.89999999999998</v>
      </c>
      <c r="T31" s="28">
        <v>744</v>
      </c>
    </row>
    <row r="32" spans="1:20" s="24" customFormat="1" ht="12.75" x14ac:dyDescent="0.25">
      <c r="A32" s="148"/>
      <c r="B32" s="27" t="s">
        <v>68</v>
      </c>
      <c r="C32" s="51"/>
      <c r="D32" s="52"/>
      <c r="E32" s="52">
        <v>62</v>
      </c>
      <c r="F32" s="52"/>
      <c r="G32" s="31">
        <v>62</v>
      </c>
      <c r="H32" s="51">
        <v>17.900773860705073</v>
      </c>
      <c r="I32" s="53"/>
      <c r="J32" s="52"/>
      <c r="K32" s="52">
        <v>13.76</v>
      </c>
      <c r="L32" s="54">
        <v>73.5</v>
      </c>
      <c r="M32" s="51"/>
      <c r="N32" s="52"/>
      <c r="O32" s="52">
        <v>138.78800000000001</v>
      </c>
      <c r="P32" s="31">
        <v>138.78800000000001</v>
      </c>
      <c r="Q32" s="53"/>
      <c r="R32" s="54">
        <v>3.9549999999999996</v>
      </c>
      <c r="S32" s="34">
        <v>309.89999999999998</v>
      </c>
      <c r="T32" s="28">
        <v>744</v>
      </c>
    </row>
    <row r="33" spans="1:22" s="24" customFormat="1" ht="12.75" x14ac:dyDescent="0.25">
      <c r="A33" s="148"/>
      <c r="B33" s="27" t="s">
        <v>69</v>
      </c>
      <c r="C33" s="51"/>
      <c r="D33" s="52"/>
      <c r="E33" s="52">
        <v>62</v>
      </c>
      <c r="F33" s="52"/>
      <c r="G33" s="31">
        <v>62</v>
      </c>
      <c r="H33" s="51">
        <v>17.900773860705073</v>
      </c>
      <c r="I33" s="53"/>
      <c r="J33" s="52"/>
      <c r="K33" s="52">
        <v>13.76</v>
      </c>
      <c r="L33" s="54">
        <v>73.5</v>
      </c>
      <c r="M33" s="51"/>
      <c r="N33" s="52"/>
      <c r="O33" s="52">
        <v>138.78800000000001</v>
      </c>
      <c r="P33" s="31">
        <v>138.78800000000001</v>
      </c>
      <c r="Q33" s="53"/>
      <c r="R33" s="54">
        <v>3.9549999999999996</v>
      </c>
      <c r="S33" s="34">
        <v>309.89999999999998</v>
      </c>
      <c r="T33" s="28">
        <v>720</v>
      </c>
    </row>
    <row r="34" spans="1:22" s="24" customFormat="1" ht="12.75" x14ac:dyDescent="0.25">
      <c r="A34" s="148"/>
      <c r="B34" s="27" t="s">
        <v>70</v>
      </c>
      <c r="C34" s="51"/>
      <c r="D34" s="52"/>
      <c r="E34" s="52">
        <v>62</v>
      </c>
      <c r="F34" s="52"/>
      <c r="G34" s="31">
        <v>62</v>
      </c>
      <c r="H34" s="51">
        <v>17.900773860705073</v>
      </c>
      <c r="I34" s="53"/>
      <c r="J34" s="52"/>
      <c r="K34" s="52">
        <v>13.76</v>
      </c>
      <c r="L34" s="54">
        <v>73.5</v>
      </c>
      <c r="M34" s="51"/>
      <c r="N34" s="52"/>
      <c r="O34" s="52">
        <v>138.78800000000001</v>
      </c>
      <c r="P34" s="31">
        <v>138.78800000000001</v>
      </c>
      <c r="Q34" s="53"/>
      <c r="R34" s="54">
        <v>3.9549999999999996</v>
      </c>
      <c r="S34" s="34">
        <v>309.89999999999998</v>
      </c>
      <c r="T34" s="28">
        <v>744</v>
      </c>
    </row>
    <row r="35" spans="1:22" s="24" customFormat="1" ht="12.75" x14ac:dyDescent="0.25">
      <c r="A35" s="148"/>
      <c r="B35" s="27" t="s">
        <v>71</v>
      </c>
      <c r="C35" s="51"/>
      <c r="D35" s="52"/>
      <c r="E35" s="52">
        <v>62</v>
      </c>
      <c r="F35" s="52"/>
      <c r="G35" s="31">
        <v>62</v>
      </c>
      <c r="H35" s="51">
        <v>17.900773860705073</v>
      </c>
      <c r="I35" s="53"/>
      <c r="J35" s="52"/>
      <c r="K35" s="52">
        <v>13.76</v>
      </c>
      <c r="L35" s="54">
        <v>73.5</v>
      </c>
      <c r="M35" s="51"/>
      <c r="N35" s="52"/>
      <c r="O35" s="52">
        <v>138.78800000000001</v>
      </c>
      <c r="P35" s="31">
        <v>138.78800000000001</v>
      </c>
      <c r="Q35" s="53"/>
      <c r="R35" s="54">
        <v>3.9549999999999996</v>
      </c>
      <c r="S35" s="34">
        <v>309.89999999999998</v>
      </c>
      <c r="T35" s="28">
        <v>720</v>
      </c>
    </row>
    <row r="36" spans="1:22" s="24" customFormat="1" ht="12.75" x14ac:dyDescent="0.25">
      <c r="A36" s="148"/>
      <c r="B36" s="27" t="s">
        <v>72</v>
      </c>
      <c r="C36" s="51"/>
      <c r="D36" s="52"/>
      <c r="E36" s="52">
        <v>62</v>
      </c>
      <c r="F36" s="52"/>
      <c r="G36" s="31">
        <v>62</v>
      </c>
      <c r="H36" s="51">
        <v>17.900773860705073</v>
      </c>
      <c r="I36" s="53"/>
      <c r="J36" s="52"/>
      <c r="K36" s="52">
        <v>13.76</v>
      </c>
      <c r="L36" s="54">
        <v>73.5</v>
      </c>
      <c r="M36" s="51"/>
      <c r="N36" s="52"/>
      <c r="O36" s="52">
        <v>138.78800000000001</v>
      </c>
      <c r="P36" s="31">
        <v>138.78800000000001</v>
      </c>
      <c r="Q36" s="53"/>
      <c r="R36" s="54">
        <v>3.9549999999999996</v>
      </c>
      <c r="S36" s="34">
        <v>309.89999999999998</v>
      </c>
      <c r="T36" s="28">
        <v>744</v>
      </c>
      <c r="V36" s="55"/>
    </row>
    <row r="37" spans="1:22" s="24" customFormat="1" ht="12.75" x14ac:dyDescent="0.25">
      <c r="A37" s="148"/>
      <c r="B37" s="27" t="s">
        <v>73</v>
      </c>
      <c r="C37" s="29">
        <v>0</v>
      </c>
      <c r="D37" s="30">
        <v>0</v>
      </c>
      <c r="E37" s="30">
        <v>62</v>
      </c>
      <c r="F37" s="30">
        <v>0</v>
      </c>
      <c r="G37" s="31">
        <v>62</v>
      </c>
      <c r="H37" s="29">
        <v>17.899999999999999</v>
      </c>
      <c r="I37" s="32">
        <v>0</v>
      </c>
      <c r="J37" s="30">
        <v>0</v>
      </c>
      <c r="K37" s="30">
        <v>13.76</v>
      </c>
      <c r="L37" s="33">
        <v>73.5</v>
      </c>
      <c r="M37" s="29">
        <v>0</v>
      </c>
      <c r="N37" s="30">
        <v>0</v>
      </c>
      <c r="O37" s="30">
        <v>138.79</v>
      </c>
      <c r="P37" s="31">
        <v>138.79</v>
      </c>
      <c r="Q37" s="32">
        <v>0</v>
      </c>
      <c r="R37" s="33">
        <v>3.96</v>
      </c>
      <c r="S37" s="34">
        <v>309.91000000000003</v>
      </c>
      <c r="T37" s="28">
        <v>2160</v>
      </c>
    </row>
    <row r="38" spans="1:22" s="24" customFormat="1" ht="12.75" x14ac:dyDescent="0.25">
      <c r="A38" s="148"/>
      <c r="B38" s="27" t="s">
        <v>74</v>
      </c>
      <c r="C38" s="29">
        <v>0</v>
      </c>
      <c r="D38" s="30">
        <v>0</v>
      </c>
      <c r="E38" s="30">
        <v>62</v>
      </c>
      <c r="F38" s="30">
        <v>0</v>
      </c>
      <c r="G38" s="31">
        <v>62</v>
      </c>
      <c r="H38" s="29">
        <v>17.899999999999999</v>
      </c>
      <c r="I38" s="32">
        <v>0</v>
      </c>
      <c r="J38" s="30">
        <v>0</v>
      </c>
      <c r="K38" s="30">
        <v>13.76</v>
      </c>
      <c r="L38" s="33">
        <v>73.5</v>
      </c>
      <c r="M38" s="29">
        <v>0</v>
      </c>
      <c r="N38" s="30">
        <v>0</v>
      </c>
      <c r="O38" s="30">
        <v>138.79</v>
      </c>
      <c r="P38" s="31">
        <v>138.79</v>
      </c>
      <c r="Q38" s="32">
        <v>0</v>
      </c>
      <c r="R38" s="33">
        <v>3.96</v>
      </c>
      <c r="S38" s="34">
        <v>309.91000000000003</v>
      </c>
      <c r="T38" s="28">
        <v>2184</v>
      </c>
    </row>
    <row r="39" spans="1:22" s="24" customFormat="1" ht="12.75" x14ac:dyDescent="0.25">
      <c r="A39" s="148"/>
      <c r="B39" s="27" t="s">
        <v>75</v>
      </c>
      <c r="C39" s="29">
        <v>0</v>
      </c>
      <c r="D39" s="30">
        <v>0</v>
      </c>
      <c r="E39" s="30">
        <v>62</v>
      </c>
      <c r="F39" s="30">
        <v>0</v>
      </c>
      <c r="G39" s="31">
        <v>62</v>
      </c>
      <c r="H39" s="29">
        <v>17.899999999999999</v>
      </c>
      <c r="I39" s="32">
        <v>0</v>
      </c>
      <c r="J39" s="30">
        <v>0</v>
      </c>
      <c r="K39" s="30">
        <v>13.76</v>
      </c>
      <c r="L39" s="33">
        <v>73.5</v>
      </c>
      <c r="M39" s="29">
        <v>0</v>
      </c>
      <c r="N39" s="30">
        <v>0</v>
      </c>
      <c r="O39" s="30">
        <v>138.79</v>
      </c>
      <c r="P39" s="31">
        <v>138.79</v>
      </c>
      <c r="Q39" s="32">
        <v>0</v>
      </c>
      <c r="R39" s="33">
        <v>3.96</v>
      </c>
      <c r="S39" s="34">
        <v>309.91000000000003</v>
      </c>
      <c r="T39" s="28">
        <v>2208</v>
      </c>
    </row>
    <row r="40" spans="1:22" s="24" customFormat="1" ht="12.75" x14ac:dyDescent="0.25">
      <c r="A40" s="148"/>
      <c r="B40" s="27" t="s">
        <v>76</v>
      </c>
      <c r="C40" s="29">
        <v>0</v>
      </c>
      <c r="D40" s="30">
        <v>0</v>
      </c>
      <c r="E40" s="30">
        <v>62</v>
      </c>
      <c r="F40" s="30">
        <v>0</v>
      </c>
      <c r="G40" s="31">
        <v>62</v>
      </c>
      <c r="H40" s="29">
        <v>17.899999999999999</v>
      </c>
      <c r="I40" s="32">
        <v>0</v>
      </c>
      <c r="J40" s="30">
        <v>0</v>
      </c>
      <c r="K40" s="30">
        <v>13.76</v>
      </c>
      <c r="L40" s="33">
        <v>73.5</v>
      </c>
      <c r="M40" s="29">
        <v>0</v>
      </c>
      <c r="N40" s="30">
        <v>0</v>
      </c>
      <c r="O40" s="30">
        <v>138.79</v>
      </c>
      <c r="P40" s="31">
        <v>138.79</v>
      </c>
      <c r="Q40" s="32">
        <v>0</v>
      </c>
      <c r="R40" s="33">
        <v>3.96</v>
      </c>
      <c r="S40" s="34">
        <v>309.91000000000003</v>
      </c>
      <c r="T40" s="28">
        <v>2208</v>
      </c>
    </row>
    <row r="41" spans="1:22" s="24" customFormat="1" ht="12.75" x14ac:dyDescent="0.25">
      <c r="A41" s="148"/>
      <c r="B41" s="27" t="s">
        <v>77</v>
      </c>
      <c r="C41" s="29">
        <v>0</v>
      </c>
      <c r="D41" s="30">
        <v>0</v>
      </c>
      <c r="E41" s="30">
        <v>62</v>
      </c>
      <c r="F41" s="30">
        <v>0</v>
      </c>
      <c r="G41" s="31">
        <v>62</v>
      </c>
      <c r="H41" s="29">
        <v>17.899999999999999</v>
      </c>
      <c r="I41" s="32">
        <v>0</v>
      </c>
      <c r="J41" s="30">
        <v>0</v>
      </c>
      <c r="K41" s="30">
        <v>13.76</v>
      </c>
      <c r="L41" s="33">
        <v>73.5</v>
      </c>
      <c r="M41" s="29">
        <v>0</v>
      </c>
      <c r="N41" s="30">
        <v>0</v>
      </c>
      <c r="O41" s="30">
        <v>138.79</v>
      </c>
      <c r="P41" s="31">
        <v>138.79</v>
      </c>
      <c r="Q41" s="32">
        <v>0</v>
      </c>
      <c r="R41" s="33">
        <v>3.96</v>
      </c>
      <c r="S41" s="34">
        <v>309.91000000000003</v>
      </c>
      <c r="T41" s="28">
        <v>4344</v>
      </c>
    </row>
    <row r="42" spans="1:22" s="24" customFormat="1" ht="12.75" x14ac:dyDescent="0.25">
      <c r="A42" s="148"/>
      <c r="B42" s="27" t="s">
        <v>78</v>
      </c>
      <c r="C42" s="29">
        <v>0</v>
      </c>
      <c r="D42" s="30">
        <v>0</v>
      </c>
      <c r="E42" s="30">
        <v>62</v>
      </c>
      <c r="F42" s="30">
        <v>0</v>
      </c>
      <c r="G42" s="31">
        <v>62</v>
      </c>
      <c r="H42" s="29">
        <v>17.899999999999999</v>
      </c>
      <c r="I42" s="32">
        <v>0</v>
      </c>
      <c r="J42" s="30">
        <v>0</v>
      </c>
      <c r="K42" s="30">
        <v>13.76</v>
      </c>
      <c r="L42" s="33">
        <v>73.5</v>
      </c>
      <c r="M42" s="29">
        <v>0</v>
      </c>
      <c r="N42" s="30">
        <v>0</v>
      </c>
      <c r="O42" s="30">
        <v>138.79</v>
      </c>
      <c r="P42" s="31">
        <v>138.79</v>
      </c>
      <c r="Q42" s="32">
        <v>0</v>
      </c>
      <c r="R42" s="33">
        <v>3.96</v>
      </c>
      <c r="S42" s="34">
        <v>309.91000000000003</v>
      </c>
      <c r="T42" s="28">
        <v>4416</v>
      </c>
    </row>
    <row r="43" spans="1:22" s="24" customFormat="1" ht="12.75" x14ac:dyDescent="0.25">
      <c r="A43" s="149"/>
      <c r="B43" s="66" t="s">
        <v>79</v>
      </c>
      <c r="C43" s="29">
        <v>0</v>
      </c>
      <c r="D43" s="30">
        <v>0</v>
      </c>
      <c r="E43" s="30">
        <v>62</v>
      </c>
      <c r="F43" s="30">
        <v>0</v>
      </c>
      <c r="G43" s="31">
        <v>62</v>
      </c>
      <c r="H43" s="29">
        <v>17.899999999999999</v>
      </c>
      <c r="I43" s="32">
        <v>0</v>
      </c>
      <c r="J43" s="30">
        <v>0</v>
      </c>
      <c r="K43" s="30">
        <v>13.76</v>
      </c>
      <c r="L43" s="30">
        <v>73.5</v>
      </c>
      <c r="M43" s="29">
        <v>0</v>
      </c>
      <c r="N43" s="30">
        <v>0</v>
      </c>
      <c r="O43" s="30">
        <v>138.79</v>
      </c>
      <c r="P43" s="31">
        <v>138.79</v>
      </c>
      <c r="Q43" s="32">
        <v>0</v>
      </c>
      <c r="R43" s="33">
        <v>3.96</v>
      </c>
      <c r="S43" s="34">
        <v>309.91000000000003</v>
      </c>
      <c r="T43" s="28">
        <v>6552</v>
      </c>
    </row>
    <row r="44" spans="1:22" s="24" customFormat="1" ht="13.5" thickBot="1" x14ac:dyDescent="0.3">
      <c r="A44" s="150"/>
      <c r="B44" s="35" t="s">
        <v>80</v>
      </c>
      <c r="C44" s="36">
        <v>0</v>
      </c>
      <c r="D44" s="37">
        <v>0</v>
      </c>
      <c r="E44" s="37">
        <v>62</v>
      </c>
      <c r="F44" s="37">
        <v>0</v>
      </c>
      <c r="G44" s="38">
        <v>62</v>
      </c>
      <c r="H44" s="36">
        <v>17.899999999999999</v>
      </c>
      <c r="I44" s="39">
        <v>0</v>
      </c>
      <c r="J44" s="37">
        <v>0</v>
      </c>
      <c r="K44" s="37">
        <v>13.76</v>
      </c>
      <c r="L44" s="40">
        <v>73.5</v>
      </c>
      <c r="M44" s="36">
        <v>0</v>
      </c>
      <c r="N44" s="37">
        <v>0</v>
      </c>
      <c r="O44" s="37">
        <v>138.79</v>
      </c>
      <c r="P44" s="38">
        <v>138.79</v>
      </c>
      <c r="Q44" s="39">
        <v>0</v>
      </c>
      <c r="R44" s="40">
        <v>3.96</v>
      </c>
      <c r="S44" s="41">
        <v>309.91000000000003</v>
      </c>
      <c r="T44" s="42">
        <v>8760</v>
      </c>
    </row>
    <row r="46" spans="1:22" ht="20.25" x14ac:dyDescent="0.3">
      <c r="A46" s="56" t="s">
        <v>93</v>
      </c>
    </row>
    <row r="47" spans="1:22" customFormat="1" ht="15" x14ac:dyDescent="0.25">
      <c r="A47" s="74" t="s">
        <v>89</v>
      </c>
    </row>
    <row r="48" spans="1:22" customFormat="1" ht="15" x14ac:dyDescent="0.25">
      <c r="A48" s="70" t="s">
        <v>90</v>
      </c>
    </row>
    <row r="49" spans="1:19" ht="15" x14ac:dyDescent="0.25">
      <c r="A49" s="71" t="s">
        <v>91</v>
      </c>
    </row>
    <row r="50" spans="1:19" customFormat="1" ht="15" x14ac:dyDescent="0.25">
      <c r="A50" s="72" t="s">
        <v>92</v>
      </c>
    </row>
    <row r="51" spans="1:19" s="75" customFormat="1" ht="15" x14ac:dyDescent="0.25"/>
    <row r="52" spans="1:19" ht="20.25" x14ac:dyDescent="0.3">
      <c r="A52" s="57" t="s">
        <v>81</v>
      </c>
      <c r="S52" s="57" t="s">
        <v>82</v>
      </c>
    </row>
  </sheetData>
  <mergeCells count="15">
    <mergeCell ref="R3:R4"/>
    <mergeCell ref="S3:S4"/>
    <mergeCell ref="T3:T4"/>
    <mergeCell ref="A3:B3"/>
    <mergeCell ref="C3:G3"/>
    <mergeCell ref="H3:H4"/>
    <mergeCell ref="I3:I4"/>
    <mergeCell ref="J3:J4"/>
    <mergeCell ref="K3:K4"/>
    <mergeCell ref="A4:B4"/>
    <mergeCell ref="A5:A24"/>
    <mergeCell ref="A25:A44"/>
    <mergeCell ref="L3:L4"/>
    <mergeCell ref="M3:P3"/>
    <mergeCell ref="Q3:Q4"/>
  </mergeCells>
  <pageMargins left="0.31496062992125984" right="0.31496062992125984" top="0.35433070866141736" bottom="0.35433070866141736" header="0.31496062992125984" footer="0.31496062992125984"/>
  <pageSetup paperSize="9" scale="67" fitToHeight="0" orientation="landscape" blackAndWhite="1" r:id="rId1"/>
  <headerFooter>
    <oddFooter>&amp;C&amp;P из &amp;N</oddFooter>
  </headerFooter>
  <rowBreaks count="1" manualBreakCount="1">
    <brk id="2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Количество теплоэлектростанций</vt:lpstr>
      <vt:lpstr>Количество тепловых станций</vt:lpstr>
      <vt:lpstr>Количество котельных</vt:lpstr>
      <vt:lpstr>Резервы (ПП2115)</vt:lpstr>
      <vt:lpstr>Расп тепловая (справочно)</vt:lpstr>
      <vt:lpstr>'Расп тепловая (справочно)'!Заголовки_для_печати</vt:lpstr>
      <vt:lpstr>'Резервы (ПП2115)'!Заголовки_для_печати</vt:lpstr>
      <vt:lpstr>'Количество котельных'!Область_печати</vt:lpstr>
      <vt:lpstr>'Количество теплоэлектростанций'!Область_печати</vt:lpstr>
      <vt:lpstr>'Расп тепловая (справочно)'!Область_печати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А.С.</dc:creator>
  <cp:lastModifiedBy>Подшивалов Александр Александрович</cp:lastModifiedBy>
  <dcterms:created xsi:type="dcterms:W3CDTF">2017-07-12T03:02:09Z</dcterms:created>
  <dcterms:modified xsi:type="dcterms:W3CDTF">2026-04-28T00:14:44Z</dcterms:modified>
</cp:coreProperties>
</file>